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pivotTables/pivotTable5.xml" ContentType="application/vnd.openxmlformats-officedocument.spreadsheetml.pivot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pivotTables/pivotTable8.xml" ContentType="application/vnd.openxmlformats-officedocument.spreadsheetml.pivotTable+xml"/>
  <Override PartName="/xl/drawings/drawing10.xml" ContentType="application/vnd.openxmlformats-officedocument.drawing+xml"/>
  <Override PartName="/xl/pivotTables/pivotTable9.xml" ContentType="application/vnd.openxmlformats-officedocument.spreadsheetml.pivotTable+xml"/>
  <Override PartName="/xl/drawings/drawing11.xml" ContentType="application/vnd.openxmlformats-officedocument.drawing+xml"/>
  <Override PartName="/xl/pivotTables/pivotTable10.xml" ContentType="application/vnd.openxmlformats-officedocument.spreadsheetml.pivotTable+xml"/>
  <Override PartName="/xl/drawings/drawing12.xml" ContentType="application/vnd.openxmlformats-officedocument.drawing+xml"/>
  <Override PartName="/xl/pivotTables/pivotTable11.xml" ContentType="application/vnd.openxmlformats-officedocument.spreadsheetml.pivotTable+xml"/>
  <Override PartName="/xl/drawings/drawing13.xml" ContentType="application/vnd.openxmlformats-officedocument.drawing+xml"/>
  <Override PartName="/xl/pivotTables/pivotTable12.xml" ContentType="application/vnd.openxmlformats-officedocument.spreadsheetml.pivotTable+xml"/>
  <Override PartName="/xl/drawings/drawing14.xml" ContentType="application/vnd.openxmlformats-officedocument.drawing+xml"/>
  <Override PartName="/xl/pivotTables/pivotTable13.xml" ContentType="application/vnd.openxmlformats-officedocument.spreadsheetml.pivotTable+xml"/>
  <Override PartName="/xl/drawings/drawing15.xml" ContentType="application/vnd.openxmlformats-officedocument.drawing+xml"/>
  <Override PartName="/xl/pivotTables/pivotTable14.xml" ContentType="application/vnd.openxmlformats-officedocument.spreadsheetml.pivotTable+xml"/>
  <Override PartName="/xl/drawings/drawing16.xml" ContentType="application/vnd.openxmlformats-officedocument.drawing+xml"/>
  <Override PartName="/xl/pivotTables/pivotTable15.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66925"/>
  <mc:AlternateContent xmlns:mc="http://schemas.openxmlformats.org/markup-compatibility/2006">
    <mc:Choice Requires="x15">
      <x15ac:absPath xmlns:x15ac="http://schemas.microsoft.com/office/spreadsheetml/2010/11/ac" url="S:\E1c Energiebesparing (AJH)\Software\Graaddagen\"/>
    </mc:Choice>
  </mc:AlternateContent>
  <xr:revisionPtr revIDLastSave="0" documentId="13_ncr:1_{9F12622B-F7F3-47E2-A048-5792CD5FA377}" xr6:coauthVersionLast="47" xr6:coauthVersionMax="47" xr10:uidLastSave="{00000000-0000-0000-0000-000000000000}"/>
  <workbookProtection workbookAlgorithmName="SHA-512" workbookHashValue="WfNu7oGZDZEo4yNuY7XYu2NfHgdDssRgeCus0nrwj9nSLqD9XmqipT2o2fDMKI4K0Q2uS7fsqx+llS4mIWG7Bw==" workbookSaltValue="qjA6xeN6RsNoXJdfbu/gPQ==" workbookSpinCount="100000" lockStructure="1"/>
  <bookViews>
    <workbookView showHorizontalScroll="0" showVerticalScroll="0" xWindow="-120" yWindow="-120" windowWidth="29040" windowHeight="15840" tabRatio="749" firstSheet="1" activeTab="1" xr2:uid="{E6923312-1233-451B-816B-F32A625BCC9B}"/>
  </bookViews>
  <sheets>
    <sheet name="jaar_zip" sheetId="12" state="veryHidden" r:id="rId1"/>
    <sheet name="Hoofdmenu" sheetId="33" r:id="rId2"/>
    <sheet name="interactief" sheetId="14" r:id="rId3"/>
    <sheet name="overzicht_per_locatie" sheetId="34" r:id="rId4"/>
    <sheet name="RV_per_week" sheetId="35" r:id="rId5"/>
    <sheet name="RV_per_maand" sheetId="39" r:id="rId6"/>
    <sheet name="temp_per_dag" sheetId="53" r:id="rId7"/>
    <sheet name="temp_per_week" sheetId="40" r:id="rId8"/>
    <sheet name="temp_per_maand" sheetId="41" r:id="rId9"/>
    <sheet name="ongew_graadd_per_dag" sheetId="42" r:id="rId10"/>
    <sheet name="ongew_graadd_per_week" sheetId="43" r:id="rId11"/>
    <sheet name="ongew_graadd_per_maand" sheetId="44" r:id="rId12"/>
    <sheet name="gew_graadd_per_dag" sheetId="45" r:id="rId13"/>
    <sheet name="gew_graadd_per_week" sheetId="46" r:id="rId14"/>
    <sheet name="gew_graadd_per_maand" sheetId="47" r:id="rId15"/>
    <sheet name="koeldagen_per_dag" sheetId="48" r:id="rId16"/>
    <sheet name="koeldagen_per_week" sheetId="49" r:id="rId17"/>
    <sheet name="koeldagen_per_maand" sheetId="50" r:id="rId18"/>
    <sheet name="toelichting" sheetId="51" r:id="rId19"/>
    <sheet name="voorbeeld" sheetId="52" r:id="rId20"/>
  </sheets>
  <definedNames>
    <definedName name="_Order1" hidden="1">255</definedName>
    <definedName name="_Order2" hidden="1">255</definedName>
    <definedName name="_xlnm.Print_Area" localSheetId="3">overzicht_per_locatie!$B$3:$G$76</definedName>
    <definedName name="ExternalData_2" localSheetId="0" hidden="1">jaar_zip!$A$1:$I$171</definedName>
    <definedName name="OorspronkelijkeTijdlijn_Datum">#N/A</definedName>
    <definedName name="Slicer_KNMI_Stations.Naam_weerstation">#N/A</definedName>
    <definedName name="stookgrens">Hoofdmenu!$K$20</definedName>
  </definedNames>
  <calcPr calcId="191029"/>
  <pivotCaches>
    <pivotCache cacheId="53"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2" l="1"/>
  <c r="J3" i="12"/>
  <c r="J4" i="12"/>
  <c r="J5" i="12"/>
  <c r="J6" i="12"/>
  <c r="J7" i="12"/>
  <c r="L7" i="12" s="1"/>
  <c r="J8" i="12"/>
  <c r="L8" i="12" s="1"/>
  <c r="J9" i="12"/>
  <c r="J10" i="12"/>
  <c r="L10" i="12" s="1"/>
  <c r="J11" i="12"/>
  <c r="L11" i="12" s="1"/>
  <c r="J12" i="12"/>
  <c r="L12" i="12" s="1"/>
  <c r="J13" i="12"/>
  <c r="K13" i="12" s="1"/>
  <c r="J14" i="12"/>
  <c r="J15" i="12"/>
  <c r="K15" i="12" s="1"/>
  <c r="J16" i="12"/>
  <c r="J17" i="12"/>
  <c r="J18" i="12"/>
  <c r="J19" i="12"/>
  <c r="L19" i="12" s="1"/>
  <c r="J20" i="12"/>
  <c r="L20" i="12" s="1"/>
  <c r="J21" i="12"/>
  <c r="J22" i="12"/>
  <c r="L22" i="12" s="1"/>
  <c r="J23" i="12"/>
  <c r="N23" i="12" s="1"/>
  <c r="J24" i="12"/>
  <c r="L24" i="12" s="1"/>
  <c r="J25" i="12"/>
  <c r="K25" i="12" s="1"/>
  <c r="J26" i="12"/>
  <c r="J27" i="12"/>
  <c r="J28" i="12"/>
  <c r="J29" i="12"/>
  <c r="J30" i="12"/>
  <c r="K30" i="12" s="1"/>
  <c r="J31" i="12"/>
  <c r="L31" i="12" s="1"/>
  <c r="J32" i="12"/>
  <c r="L32" i="12" s="1"/>
  <c r="J33" i="12"/>
  <c r="J34" i="12"/>
  <c r="L34" i="12" s="1"/>
  <c r="J35" i="12"/>
  <c r="K35" i="12" s="1"/>
  <c r="J36" i="12"/>
  <c r="K36" i="12" s="1"/>
  <c r="J37" i="12"/>
  <c r="K37" i="12" s="1"/>
  <c r="J38" i="12"/>
  <c r="J39" i="12"/>
  <c r="J40" i="12"/>
  <c r="L40" i="12" s="1"/>
  <c r="J41" i="12"/>
  <c r="J42" i="12"/>
  <c r="J43" i="12"/>
  <c r="L43" i="12" s="1"/>
  <c r="J44" i="12"/>
  <c r="L44" i="12" s="1"/>
  <c r="J45" i="12"/>
  <c r="J46" i="12"/>
  <c r="L46" i="12" s="1"/>
  <c r="J47" i="12"/>
  <c r="K47" i="12" s="1"/>
  <c r="J48" i="12"/>
  <c r="K48" i="12" s="1"/>
  <c r="J49" i="12"/>
  <c r="K49" i="12" s="1"/>
  <c r="J50" i="12"/>
  <c r="J51" i="12"/>
  <c r="J52" i="12"/>
  <c r="J53" i="12"/>
  <c r="J54" i="12"/>
  <c r="J55" i="12"/>
  <c r="L55" i="12" s="1"/>
  <c r="J56" i="12"/>
  <c r="L56" i="12" s="1"/>
  <c r="J57" i="12"/>
  <c r="J58" i="12"/>
  <c r="L58" i="12" s="1"/>
  <c r="J59" i="12"/>
  <c r="J60" i="12"/>
  <c r="L60" i="12" s="1"/>
  <c r="J61" i="12"/>
  <c r="K61" i="12" s="1"/>
  <c r="J62" i="12"/>
  <c r="J63" i="12"/>
  <c r="K63" i="12" s="1"/>
  <c r="J64" i="12"/>
  <c r="J65" i="12"/>
  <c r="J66" i="12"/>
  <c r="J67" i="12"/>
  <c r="L67" i="12" s="1"/>
  <c r="J68" i="12"/>
  <c r="L68" i="12" s="1"/>
  <c r="J69" i="12"/>
  <c r="J70" i="12"/>
  <c r="L70" i="12" s="1"/>
  <c r="J71" i="12"/>
  <c r="N71" i="12" s="1"/>
  <c r="J72" i="12"/>
  <c r="N72" i="12" s="1"/>
  <c r="J73" i="12"/>
  <c r="K73" i="12" s="1"/>
  <c r="J74" i="12"/>
  <c r="J75" i="12"/>
  <c r="J76" i="12"/>
  <c r="L76" i="12" s="1"/>
  <c r="J77" i="12"/>
  <c r="J78" i="12"/>
  <c r="K78" i="12" s="1"/>
  <c r="J79" i="12"/>
  <c r="L79" i="12" s="1"/>
  <c r="J80" i="12"/>
  <c r="L80" i="12" s="1"/>
  <c r="J81" i="12"/>
  <c r="J82" i="12"/>
  <c r="L82" i="12" s="1"/>
  <c r="J83" i="12"/>
  <c r="K83" i="12" s="1"/>
  <c r="J84" i="12"/>
  <c r="L84" i="12" s="1"/>
  <c r="J85" i="12"/>
  <c r="K85" i="12" s="1"/>
  <c r="J86" i="12"/>
  <c r="J87" i="12"/>
  <c r="J88" i="12"/>
  <c r="J89" i="12"/>
  <c r="J90" i="12"/>
  <c r="J91" i="12"/>
  <c r="L91" i="12" s="1"/>
  <c r="J92" i="12"/>
  <c r="L92" i="12" s="1"/>
  <c r="J93" i="12"/>
  <c r="J94" i="12"/>
  <c r="L94" i="12" s="1"/>
  <c r="J95" i="12"/>
  <c r="K95" i="12" s="1"/>
  <c r="J96" i="12"/>
  <c r="L96" i="12" s="1"/>
  <c r="J97" i="12"/>
  <c r="K97" i="12" s="1"/>
  <c r="J98" i="12"/>
  <c r="J99" i="12"/>
  <c r="J100" i="12"/>
  <c r="J101" i="12"/>
  <c r="J102" i="12"/>
  <c r="K102" i="12" s="1"/>
  <c r="J103" i="12"/>
  <c r="L103" i="12" s="1"/>
  <c r="J104" i="12"/>
  <c r="L104" i="12" s="1"/>
  <c r="J105" i="12"/>
  <c r="J106" i="12"/>
  <c r="L106" i="12" s="1"/>
  <c r="J107" i="12"/>
  <c r="L107" i="12" s="1"/>
  <c r="J108" i="12"/>
  <c r="L108" i="12" s="1"/>
  <c r="J109" i="12"/>
  <c r="K109" i="12" s="1"/>
  <c r="J110" i="12"/>
  <c r="J111" i="12"/>
  <c r="K111" i="12" s="1"/>
  <c r="J112" i="12"/>
  <c r="L112" i="12" s="1"/>
  <c r="J113" i="12"/>
  <c r="J114" i="12"/>
  <c r="J115" i="12"/>
  <c r="L115" i="12" s="1"/>
  <c r="J116" i="12"/>
  <c r="L116" i="12" s="1"/>
  <c r="J117" i="12"/>
  <c r="J118" i="12"/>
  <c r="L118" i="12" s="1"/>
  <c r="J119" i="12"/>
  <c r="L119" i="12" s="1"/>
  <c r="J120" i="12"/>
  <c r="L120" i="12" s="1"/>
  <c r="J121" i="12"/>
  <c r="K121" i="12" s="1"/>
  <c r="J122" i="12"/>
  <c r="J123" i="12"/>
  <c r="J124" i="12"/>
  <c r="J125" i="12"/>
  <c r="J126" i="12"/>
  <c r="K126" i="12" s="1"/>
  <c r="J127" i="12"/>
  <c r="L127" i="12" s="1"/>
  <c r="J128" i="12"/>
  <c r="L128" i="12" s="1"/>
  <c r="J129" i="12"/>
  <c r="J130" i="12"/>
  <c r="L130" i="12" s="1"/>
  <c r="J131" i="12"/>
  <c r="K131" i="12" s="1"/>
  <c r="J132" i="12"/>
  <c r="L132" i="12" s="1"/>
  <c r="J133" i="12"/>
  <c r="K133" i="12" s="1"/>
  <c r="J134" i="12"/>
  <c r="J135" i="12"/>
  <c r="J136" i="12"/>
  <c r="J137" i="12"/>
  <c r="J138" i="12"/>
  <c r="L138" i="12" s="1"/>
  <c r="J139" i="12"/>
  <c r="L139" i="12" s="1"/>
  <c r="J140" i="12"/>
  <c r="L140" i="12" s="1"/>
  <c r="J141" i="12"/>
  <c r="J142" i="12"/>
  <c r="L142" i="12" s="1"/>
  <c r="J143" i="12"/>
  <c r="K143" i="12" s="1"/>
  <c r="J144" i="12"/>
  <c r="K144" i="12" s="1"/>
  <c r="J145" i="12"/>
  <c r="K145" i="12" s="1"/>
  <c r="J146" i="12"/>
  <c r="J147" i="12"/>
  <c r="J148" i="12"/>
  <c r="L148" i="12" s="1"/>
  <c r="J149" i="12"/>
  <c r="J150" i="12"/>
  <c r="K150" i="12" s="1"/>
  <c r="J151" i="12"/>
  <c r="L151" i="12" s="1"/>
  <c r="J152" i="12"/>
  <c r="L152" i="12" s="1"/>
  <c r="J153" i="12"/>
  <c r="J154" i="12"/>
  <c r="L154" i="12" s="1"/>
  <c r="J155" i="12"/>
  <c r="L155" i="12" s="1"/>
  <c r="J156" i="12"/>
  <c r="L156" i="12" s="1"/>
  <c r="J157" i="12"/>
  <c r="K157" i="12" s="1"/>
  <c r="J158" i="12"/>
  <c r="J159" i="12"/>
  <c r="K159" i="12" s="1"/>
  <c r="J160" i="12"/>
  <c r="J161" i="12"/>
  <c r="J162" i="12"/>
  <c r="J163" i="12"/>
  <c r="L163" i="12" s="1"/>
  <c r="J164" i="12"/>
  <c r="L164" i="12" s="1"/>
  <c r="J165" i="12"/>
  <c r="J166" i="12"/>
  <c r="L166" i="12" s="1"/>
  <c r="J167" i="12"/>
  <c r="N167" i="12" s="1"/>
  <c r="J168" i="12"/>
  <c r="L168" i="12" s="1"/>
  <c r="J169" i="12"/>
  <c r="K169" i="12" s="1"/>
  <c r="J170" i="12"/>
  <c r="J171" i="12"/>
  <c r="K2" i="12"/>
  <c r="K3" i="12"/>
  <c r="K4" i="12"/>
  <c r="K5" i="12"/>
  <c r="K6" i="12"/>
  <c r="K7" i="12"/>
  <c r="K8" i="12"/>
  <c r="K11" i="12"/>
  <c r="K12" i="12"/>
  <c r="K14" i="12"/>
  <c r="K16" i="12"/>
  <c r="K17" i="12"/>
  <c r="K18" i="12"/>
  <c r="K19" i="12"/>
  <c r="K20" i="12"/>
  <c r="K26" i="12"/>
  <c r="K27" i="12"/>
  <c r="K28" i="12"/>
  <c r="K29" i="12"/>
  <c r="K31" i="12"/>
  <c r="K32" i="12"/>
  <c r="K38" i="12"/>
  <c r="K39" i="12"/>
  <c r="K40" i="12"/>
  <c r="K41" i="12"/>
  <c r="K42" i="12"/>
  <c r="K43" i="12"/>
  <c r="K44" i="12"/>
  <c r="K50" i="12"/>
  <c r="K51" i="12"/>
  <c r="K52" i="12"/>
  <c r="K53" i="12"/>
  <c r="K54" i="12"/>
  <c r="K55" i="12"/>
  <c r="K56" i="12"/>
  <c r="K59" i="12"/>
  <c r="K60" i="12"/>
  <c r="K62" i="12"/>
  <c r="K64" i="12"/>
  <c r="K65" i="12"/>
  <c r="K66" i="12"/>
  <c r="K67" i="12"/>
  <c r="K68" i="12"/>
  <c r="K74" i="12"/>
  <c r="K75" i="12"/>
  <c r="K76" i="12"/>
  <c r="K77" i="12"/>
  <c r="K79" i="12"/>
  <c r="K80" i="12"/>
  <c r="K86" i="12"/>
  <c r="K87" i="12"/>
  <c r="K88" i="12"/>
  <c r="K89" i="12"/>
  <c r="K90" i="12"/>
  <c r="K91" i="12"/>
  <c r="K92" i="12"/>
  <c r="K98" i="12"/>
  <c r="K99" i="12"/>
  <c r="K100" i="12"/>
  <c r="K101" i="12"/>
  <c r="K103" i="12"/>
  <c r="K104" i="12"/>
  <c r="K107" i="12"/>
  <c r="K108" i="12"/>
  <c r="K110" i="12"/>
  <c r="K112" i="12"/>
  <c r="K113" i="12"/>
  <c r="K114" i="12"/>
  <c r="K115" i="12"/>
  <c r="K116" i="12"/>
  <c r="K122" i="12"/>
  <c r="K123" i="12"/>
  <c r="K124" i="12"/>
  <c r="K125" i="12"/>
  <c r="K128" i="12"/>
  <c r="K134" i="12"/>
  <c r="K135" i="12"/>
  <c r="K136" i="12"/>
  <c r="K137" i="12"/>
  <c r="K138" i="12"/>
  <c r="K139" i="12"/>
  <c r="K140" i="12"/>
  <c r="K146" i="12"/>
  <c r="K147" i="12"/>
  <c r="K148" i="12"/>
  <c r="K149" i="12"/>
  <c r="K151" i="12"/>
  <c r="K152" i="12"/>
  <c r="K155" i="12"/>
  <c r="K156" i="12"/>
  <c r="K158" i="12"/>
  <c r="K160" i="12"/>
  <c r="K161" i="12"/>
  <c r="K162" i="12"/>
  <c r="K163" i="12"/>
  <c r="K164" i="12"/>
  <c r="K170" i="12"/>
  <c r="K171" i="12"/>
  <c r="L2" i="12"/>
  <c r="L3" i="12"/>
  <c r="L4" i="12"/>
  <c r="L5" i="12"/>
  <c r="L6" i="12"/>
  <c r="L14" i="12"/>
  <c r="L15" i="12"/>
  <c r="L16" i="12"/>
  <c r="L17" i="12"/>
  <c r="L18" i="12"/>
  <c r="L23" i="12"/>
  <c r="L26" i="12"/>
  <c r="L27" i="12"/>
  <c r="L28" i="12"/>
  <c r="L29" i="12"/>
  <c r="L30" i="12"/>
  <c r="L38" i="12"/>
  <c r="L39" i="12"/>
  <c r="L41" i="12"/>
  <c r="L42" i="12"/>
  <c r="L50" i="12"/>
  <c r="L51" i="12"/>
  <c r="L52" i="12"/>
  <c r="L53" i="12"/>
  <c r="L54" i="12"/>
  <c r="L59" i="12"/>
  <c r="L62" i="12"/>
  <c r="L63" i="12"/>
  <c r="L64" i="12"/>
  <c r="L65" i="12"/>
  <c r="L66" i="12"/>
  <c r="L74" i="12"/>
  <c r="L75" i="12"/>
  <c r="L77" i="12"/>
  <c r="L78" i="12"/>
  <c r="L86" i="12"/>
  <c r="L87" i="12"/>
  <c r="L88" i="12"/>
  <c r="L89" i="12"/>
  <c r="L90" i="12"/>
  <c r="L95" i="12"/>
  <c r="L98" i="12"/>
  <c r="L99" i="12"/>
  <c r="L100" i="12"/>
  <c r="L101" i="12"/>
  <c r="L110" i="12"/>
  <c r="L111" i="12"/>
  <c r="L113" i="12"/>
  <c r="L114" i="12"/>
  <c r="L122" i="12"/>
  <c r="L123" i="12"/>
  <c r="L124" i="12"/>
  <c r="L125" i="12"/>
  <c r="L126" i="12"/>
  <c r="L131" i="12"/>
  <c r="L134" i="12"/>
  <c r="L135" i="12"/>
  <c r="L136" i="12"/>
  <c r="L137" i="12"/>
  <c r="L146" i="12"/>
  <c r="L147" i="12"/>
  <c r="L149" i="12"/>
  <c r="L150" i="12"/>
  <c r="L158" i="12"/>
  <c r="L159" i="12"/>
  <c r="L160" i="12"/>
  <c r="L161" i="12"/>
  <c r="L162" i="12"/>
  <c r="L167" i="12"/>
  <c r="L170" i="12"/>
  <c r="L171" i="12"/>
  <c r="M2" i="12"/>
  <c r="N2" i="12" s="1"/>
  <c r="M3" i="12"/>
  <c r="N3" i="12" s="1"/>
  <c r="M4" i="12"/>
  <c r="N4" i="12" s="1"/>
  <c r="M5" i="12"/>
  <c r="M6" i="12"/>
  <c r="M7" i="12"/>
  <c r="N7" i="12" s="1"/>
  <c r="M8" i="12"/>
  <c r="N8" i="12" s="1"/>
  <c r="M9" i="12"/>
  <c r="M10" i="12"/>
  <c r="M11" i="12"/>
  <c r="M12" i="12"/>
  <c r="M13" i="12"/>
  <c r="M14" i="12"/>
  <c r="N14" i="12" s="1"/>
  <c r="M15" i="12"/>
  <c r="N15" i="12" s="1"/>
  <c r="M16" i="12"/>
  <c r="N16" i="12" s="1"/>
  <c r="M17" i="12"/>
  <c r="N17" i="12" s="1"/>
  <c r="M18" i="12"/>
  <c r="N18" i="12" s="1"/>
  <c r="M19" i="12"/>
  <c r="N19" i="12" s="1"/>
  <c r="M20" i="12"/>
  <c r="N20" i="12" s="1"/>
  <c r="M21" i="12"/>
  <c r="M22" i="12"/>
  <c r="M23" i="12"/>
  <c r="M24" i="12"/>
  <c r="M25" i="12"/>
  <c r="M26" i="12"/>
  <c r="N26" i="12" s="1"/>
  <c r="M27" i="12"/>
  <c r="N27" i="12" s="1"/>
  <c r="M28" i="12"/>
  <c r="N28" i="12" s="1"/>
  <c r="M29" i="12"/>
  <c r="M30" i="12"/>
  <c r="M31" i="12"/>
  <c r="N31" i="12" s="1"/>
  <c r="M32" i="12"/>
  <c r="N32" i="12" s="1"/>
  <c r="M33" i="12"/>
  <c r="M34" i="12"/>
  <c r="M35" i="12"/>
  <c r="M36" i="12"/>
  <c r="M37" i="12"/>
  <c r="M38" i="12"/>
  <c r="N38" i="12" s="1"/>
  <c r="M39" i="12"/>
  <c r="N39" i="12" s="1"/>
  <c r="M40" i="12"/>
  <c r="N40" i="12" s="1"/>
  <c r="M41" i="12"/>
  <c r="N41" i="12" s="1"/>
  <c r="M42" i="12"/>
  <c r="N42" i="12" s="1"/>
  <c r="M43" i="12"/>
  <c r="N43" i="12" s="1"/>
  <c r="M44" i="12"/>
  <c r="N44" i="12" s="1"/>
  <c r="M45" i="12"/>
  <c r="M46" i="12"/>
  <c r="M47" i="12"/>
  <c r="M48" i="12"/>
  <c r="M49" i="12"/>
  <c r="M50" i="12"/>
  <c r="N50" i="12" s="1"/>
  <c r="M51" i="12"/>
  <c r="N51" i="12" s="1"/>
  <c r="M52" i="12"/>
  <c r="N52" i="12" s="1"/>
  <c r="M53" i="12"/>
  <c r="M54" i="12"/>
  <c r="M55" i="12"/>
  <c r="N55" i="12" s="1"/>
  <c r="M56" i="12"/>
  <c r="N56" i="12" s="1"/>
  <c r="M57" i="12"/>
  <c r="M58" i="12"/>
  <c r="M59" i="12"/>
  <c r="M60" i="12"/>
  <c r="M61" i="12"/>
  <c r="M62" i="12"/>
  <c r="N62" i="12" s="1"/>
  <c r="M63" i="12"/>
  <c r="N63" i="12" s="1"/>
  <c r="M64" i="12"/>
  <c r="N64" i="12" s="1"/>
  <c r="M65" i="12"/>
  <c r="N65" i="12" s="1"/>
  <c r="M66" i="12"/>
  <c r="N66" i="12" s="1"/>
  <c r="M67" i="12"/>
  <c r="N67" i="12" s="1"/>
  <c r="M68" i="12"/>
  <c r="N68" i="12" s="1"/>
  <c r="M69" i="12"/>
  <c r="M70" i="12"/>
  <c r="M71" i="12"/>
  <c r="M72" i="12"/>
  <c r="M73" i="12"/>
  <c r="M74" i="12"/>
  <c r="N74" i="12" s="1"/>
  <c r="M75" i="12"/>
  <c r="N75" i="12" s="1"/>
  <c r="M76" i="12"/>
  <c r="N76" i="12" s="1"/>
  <c r="M77" i="12"/>
  <c r="M78" i="12"/>
  <c r="M79" i="12"/>
  <c r="N79" i="12" s="1"/>
  <c r="M80" i="12"/>
  <c r="N80" i="12" s="1"/>
  <c r="M81" i="12"/>
  <c r="M82" i="12"/>
  <c r="M83" i="12"/>
  <c r="M84" i="12"/>
  <c r="M85" i="12"/>
  <c r="M86" i="12"/>
  <c r="N86" i="12" s="1"/>
  <c r="M87" i="12"/>
  <c r="N87" i="12" s="1"/>
  <c r="M88" i="12"/>
  <c r="N88" i="12" s="1"/>
  <c r="M89" i="12"/>
  <c r="N89" i="12" s="1"/>
  <c r="M90" i="12"/>
  <c r="N90" i="12" s="1"/>
  <c r="M91" i="12"/>
  <c r="N91" i="12" s="1"/>
  <c r="M92" i="12"/>
  <c r="N92" i="12" s="1"/>
  <c r="M93" i="12"/>
  <c r="M94" i="12"/>
  <c r="M95" i="12"/>
  <c r="M96" i="12"/>
  <c r="M97" i="12"/>
  <c r="M98" i="12"/>
  <c r="N98" i="12" s="1"/>
  <c r="M99" i="12"/>
  <c r="N99" i="12" s="1"/>
  <c r="M100" i="12"/>
  <c r="N100" i="12" s="1"/>
  <c r="M101" i="12"/>
  <c r="M102" i="12"/>
  <c r="M103" i="12"/>
  <c r="N103" i="12" s="1"/>
  <c r="M104" i="12"/>
  <c r="N104" i="12" s="1"/>
  <c r="M105" i="12"/>
  <c r="M106" i="12"/>
  <c r="M107" i="12"/>
  <c r="M108" i="12"/>
  <c r="M109" i="12"/>
  <c r="M110" i="12"/>
  <c r="N110" i="12" s="1"/>
  <c r="M111" i="12"/>
  <c r="N111" i="12" s="1"/>
  <c r="M112" i="12"/>
  <c r="N112" i="12" s="1"/>
  <c r="M113" i="12"/>
  <c r="N113" i="12" s="1"/>
  <c r="M114" i="12"/>
  <c r="N114" i="12" s="1"/>
  <c r="M115" i="12"/>
  <c r="N115" i="12" s="1"/>
  <c r="M116" i="12"/>
  <c r="N116" i="12" s="1"/>
  <c r="M117" i="12"/>
  <c r="M118" i="12"/>
  <c r="M119" i="12"/>
  <c r="M120" i="12"/>
  <c r="M121" i="12"/>
  <c r="M122" i="12"/>
  <c r="N122" i="12" s="1"/>
  <c r="M123" i="12"/>
  <c r="N123" i="12" s="1"/>
  <c r="M124" i="12"/>
  <c r="N124" i="12" s="1"/>
  <c r="M125" i="12"/>
  <c r="M126" i="12"/>
  <c r="M127" i="12"/>
  <c r="N127" i="12" s="1"/>
  <c r="M128" i="12"/>
  <c r="N128" i="12" s="1"/>
  <c r="M129" i="12"/>
  <c r="M130" i="12"/>
  <c r="M131" i="12"/>
  <c r="M132" i="12"/>
  <c r="M133" i="12"/>
  <c r="M134" i="12"/>
  <c r="N134" i="12" s="1"/>
  <c r="M135" i="12"/>
  <c r="N135" i="12" s="1"/>
  <c r="M136" i="12"/>
  <c r="N136" i="12" s="1"/>
  <c r="M137" i="12"/>
  <c r="N137" i="12" s="1"/>
  <c r="M138" i="12"/>
  <c r="N138" i="12" s="1"/>
  <c r="M139" i="12"/>
  <c r="N139" i="12" s="1"/>
  <c r="M140" i="12"/>
  <c r="N140" i="12" s="1"/>
  <c r="M141" i="12"/>
  <c r="M142" i="12"/>
  <c r="M143" i="12"/>
  <c r="M144" i="12"/>
  <c r="M145" i="12"/>
  <c r="M146" i="12"/>
  <c r="N146" i="12" s="1"/>
  <c r="M147" i="12"/>
  <c r="N147" i="12" s="1"/>
  <c r="M148" i="12"/>
  <c r="N148" i="12" s="1"/>
  <c r="M149" i="12"/>
  <c r="M150" i="12"/>
  <c r="M151" i="12"/>
  <c r="N151" i="12" s="1"/>
  <c r="M152" i="12"/>
  <c r="N152" i="12" s="1"/>
  <c r="M153" i="12"/>
  <c r="M154" i="12"/>
  <c r="M155" i="12"/>
  <c r="M156" i="12"/>
  <c r="M157" i="12"/>
  <c r="M158" i="12"/>
  <c r="N158" i="12" s="1"/>
  <c r="M159" i="12"/>
  <c r="N159" i="12" s="1"/>
  <c r="M160" i="12"/>
  <c r="N160" i="12" s="1"/>
  <c r="M161" i="12"/>
  <c r="N161" i="12" s="1"/>
  <c r="M162" i="12"/>
  <c r="N162" i="12" s="1"/>
  <c r="M163" i="12"/>
  <c r="N163" i="12" s="1"/>
  <c r="M164" i="12"/>
  <c r="N164" i="12" s="1"/>
  <c r="M165" i="12"/>
  <c r="M166" i="12"/>
  <c r="M167" i="12"/>
  <c r="M168" i="12"/>
  <c r="M169" i="12"/>
  <c r="M170" i="12"/>
  <c r="N170" i="12" s="1"/>
  <c r="M171" i="12"/>
  <c r="N171" i="12" s="1"/>
  <c r="N5" i="12"/>
  <c r="N6" i="12"/>
  <c r="N11" i="12"/>
  <c r="N12" i="12"/>
  <c r="N13" i="12"/>
  <c r="N29" i="12"/>
  <c r="N30" i="12"/>
  <c r="N35" i="12"/>
  <c r="N36" i="12"/>
  <c r="N37" i="12"/>
  <c r="N53" i="12"/>
  <c r="N54" i="12"/>
  <c r="N59" i="12"/>
  <c r="N60" i="12"/>
  <c r="N61" i="12"/>
  <c r="N77" i="12"/>
  <c r="N78" i="12"/>
  <c r="N83" i="12"/>
  <c r="N84" i="12"/>
  <c r="N85" i="12"/>
  <c r="N101" i="12"/>
  <c r="N102" i="12"/>
  <c r="N107" i="12"/>
  <c r="N108" i="12"/>
  <c r="N109" i="12"/>
  <c r="N125" i="12"/>
  <c r="N126" i="12"/>
  <c r="N131" i="12"/>
  <c r="N132" i="12"/>
  <c r="N133" i="12"/>
  <c r="N149" i="12"/>
  <c r="N150" i="12"/>
  <c r="N155" i="12"/>
  <c r="N156" i="12"/>
  <c r="N157" i="12"/>
  <c r="O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A1" i="53"/>
  <c r="B35" i="52"/>
  <c r="D22" i="52"/>
  <c r="C22" i="52"/>
  <c r="E18" i="52"/>
  <c r="E27" i="52" s="1"/>
  <c r="B18" i="52"/>
  <c r="E17" i="52"/>
  <c r="D17" i="52"/>
  <c r="C17" i="52"/>
  <c r="C18" i="52" s="1"/>
  <c r="B17" i="52"/>
  <c r="D14" i="52"/>
  <c r="D23" i="52" s="1"/>
  <c r="C14" i="52"/>
  <c r="C23" i="52" s="1"/>
  <c r="E13" i="52"/>
  <c r="E14" i="52" s="1"/>
  <c r="D13" i="52"/>
  <c r="C13" i="52"/>
  <c r="E10" i="52"/>
  <c r="D10" i="52"/>
  <c r="D18" i="52" s="1"/>
  <c r="C10" i="52"/>
  <c r="B8" i="52"/>
  <c r="C82" i="34"/>
  <c r="L109" i="12" l="1"/>
  <c r="L73" i="12"/>
  <c r="L37" i="12"/>
  <c r="L144" i="12"/>
  <c r="L72" i="12"/>
  <c r="L36" i="12"/>
  <c r="L143" i="12"/>
  <c r="L71" i="12"/>
  <c r="L35" i="12"/>
  <c r="K168" i="12"/>
  <c r="K120" i="12"/>
  <c r="K72" i="12"/>
  <c r="K24" i="12"/>
  <c r="N165" i="12"/>
  <c r="N153" i="12"/>
  <c r="N141" i="12"/>
  <c r="N129" i="12"/>
  <c r="N117" i="12"/>
  <c r="N105" i="12"/>
  <c r="N93" i="12"/>
  <c r="N81" i="12"/>
  <c r="N69" i="12"/>
  <c r="N57" i="12"/>
  <c r="N45" i="12"/>
  <c r="N33" i="12"/>
  <c r="N21" i="12"/>
  <c r="N9" i="12"/>
  <c r="L102" i="12"/>
  <c r="K167" i="12"/>
  <c r="K119" i="12"/>
  <c r="K71" i="12"/>
  <c r="K23" i="12"/>
  <c r="N121" i="12"/>
  <c r="L157" i="12"/>
  <c r="L121" i="12"/>
  <c r="L85" i="12"/>
  <c r="N144" i="12"/>
  <c r="N48" i="12"/>
  <c r="N119" i="12"/>
  <c r="L83" i="12"/>
  <c r="L47" i="12"/>
  <c r="L49" i="12"/>
  <c r="L13" i="12"/>
  <c r="N168" i="12"/>
  <c r="N24" i="12"/>
  <c r="K84" i="12"/>
  <c r="L145" i="12"/>
  <c r="N73" i="12"/>
  <c r="N120" i="12"/>
  <c r="K127" i="12"/>
  <c r="K96" i="12"/>
  <c r="N169" i="12"/>
  <c r="N145" i="12"/>
  <c r="N97" i="12"/>
  <c r="N49" i="12"/>
  <c r="N25" i="12"/>
  <c r="N96" i="12"/>
  <c r="L48" i="12"/>
  <c r="K132" i="12"/>
  <c r="N143" i="12"/>
  <c r="N95" i="12"/>
  <c r="N47" i="12"/>
  <c r="L169" i="12"/>
  <c r="L133" i="12"/>
  <c r="L97" i="12"/>
  <c r="L61" i="12"/>
  <c r="L25" i="12"/>
  <c r="N166" i="12"/>
  <c r="N154" i="12"/>
  <c r="N142" i="12"/>
  <c r="N130" i="12"/>
  <c r="N118" i="12"/>
  <c r="N106" i="12"/>
  <c r="N94" i="12"/>
  <c r="N82" i="12"/>
  <c r="N70" i="12"/>
  <c r="N58" i="12"/>
  <c r="N46" i="12"/>
  <c r="N34" i="12"/>
  <c r="N22" i="12"/>
  <c r="N10" i="12"/>
  <c r="L165" i="12"/>
  <c r="L141" i="12"/>
  <c r="L117" i="12"/>
  <c r="L93" i="12"/>
  <c r="L69" i="12"/>
  <c r="L57" i="12"/>
  <c r="L33" i="12"/>
  <c r="L21" i="12"/>
  <c r="L9" i="12"/>
  <c r="K166" i="12"/>
  <c r="K154" i="12"/>
  <c r="K142" i="12"/>
  <c r="K130" i="12"/>
  <c r="K118" i="12"/>
  <c r="K106" i="12"/>
  <c r="K94" i="12"/>
  <c r="K82" i="12"/>
  <c r="K70" i="12"/>
  <c r="K58" i="12"/>
  <c r="K46" i="12"/>
  <c r="K34" i="12"/>
  <c r="K22" i="12"/>
  <c r="K10" i="12"/>
  <c r="L153" i="12"/>
  <c r="L129" i="12"/>
  <c r="L105" i="12"/>
  <c r="L81" i="12"/>
  <c r="L45" i="12"/>
  <c r="K165" i="12"/>
  <c r="K153" i="12"/>
  <c r="K141" i="12"/>
  <c r="K129" i="12"/>
  <c r="K117" i="12"/>
  <c r="K105" i="12"/>
  <c r="K93" i="12"/>
  <c r="K81" i="12"/>
  <c r="K69" i="12"/>
  <c r="K57" i="12"/>
  <c r="K45" i="12"/>
  <c r="K33" i="12"/>
  <c r="K21" i="12"/>
  <c r="K9" i="12"/>
  <c r="E22" i="52"/>
  <c r="E23" i="52"/>
  <c r="C27" i="52"/>
  <c r="C26" i="52"/>
  <c r="D27" i="52"/>
  <c r="D26" i="52"/>
  <c r="A1" i="49"/>
  <c r="E26" i="52"/>
  <c r="A1" i="48"/>
  <c r="A1" i="50"/>
  <c r="A1" i="45"/>
  <c r="A1" i="46"/>
  <c r="A1" i="47"/>
  <c r="A1" i="42"/>
  <c r="A1" i="44"/>
  <c r="A1" i="43"/>
  <c r="A1" i="40"/>
  <c r="A1" i="41"/>
  <c r="A1" i="39"/>
  <c r="A1" i="35"/>
  <c r="E43" i="34" l="1"/>
  <c r="I52" i="34"/>
  <c r="G39" i="34"/>
  <c r="H52" i="34"/>
  <c r="J61" i="34"/>
  <c r="E35" i="34"/>
  <c r="E64" i="34"/>
  <c r="D54" i="34"/>
  <c r="G30" i="34"/>
  <c r="E73" i="34"/>
  <c r="D64" i="34"/>
  <c r="C62" i="34"/>
  <c r="C69" i="34"/>
  <c r="E31" i="34"/>
  <c r="H74" i="34"/>
  <c r="H23" i="34"/>
  <c r="C27" i="34"/>
  <c r="G46" i="34"/>
  <c r="D27" i="34"/>
  <c r="F28" i="34"/>
  <c r="G71" i="34"/>
  <c r="J47" i="34"/>
  <c r="F37" i="34"/>
  <c r="C43" i="34"/>
  <c r="K64" i="34"/>
  <c r="G62" i="34"/>
  <c r="C52" i="34"/>
  <c r="H49" i="34"/>
  <c r="J31" i="34"/>
  <c r="F44" i="34"/>
  <c r="J63" i="34"/>
  <c r="K48" i="34"/>
  <c r="D67" i="34"/>
  <c r="H58" i="34"/>
  <c r="H48" i="34"/>
  <c r="G55" i="34"/>
  <c r="G65" i="34"/>
  <c r="H44" i="34"/>
  <c r="D39" i="34"/>
  <c r="C36" i="34"/>
  <c r="H28" i="34"/>
  <c r="E71" i="34"/>
  <c r="E74" i="34"/>
  <c r="E66" i="34"/>
  <c r="F53" i="34"/>
  <c r="K61" i="34"/>
  <c r="E70" i="34"/>
  <c r="C59" i="34"/>
  <c r="I35" i="34"/>
  <c r="E25" i="34"/>
  <c r="C68" i="34"/>
  <c r="J69" i="34"/>
  <c r="K73" i="34"/>
  <c r="D23" i="34"/>
  <c r="E27" i="34"/>
  <c r="D70" i="34"/>
  <c r="H56" i="34"/>
  <c r="F35" i="34"/>
  <c r="F60" i="34"/>
  <c r="C37" i="34"/>
  <c r="H26" i="34"/>
  <c r="F69" i="34"/>
  <c r="I40" i="34"/>
  <c r="H65" i="34"/>
  <c r="G52" i="34"/>
  <c r="F27" i="34"/>
  <c r="E32" i="34"/>
  <c r="C75" i="34"/>
  <c r="I51" i="34"/>
  <c r="E41" i="34"/>
  <c r="D32" i="34"/>
  <c r="G56" i="34"/>
  <c r="G36" i="34"/>
  <c r="F23" i="34"/>
  <c r="H33" i="34"/>
  <c r="G23" i="34"/>
  <c r="C53" i="34"/>
  <c r="H42" i="34"/>
  <c r="G33" i="34"/>
  <c r="G49" i="34"/>
  <c r="D75" i="34"/>
  <c r="E48" i="34"/>
  <c r="D38" i="34"/>
  <c r="I67" i="34"/>
  <c r="E57" i="34"/>
  <c r="D48" i="34"/>
  <c r="E28" i="34"/>
  <c r="E44" i="34"/>
  <c r="E60" i="34"/>
  <c r="C23" i="34"/>
  <c r="C39" i="34"/>
  <c r="C55" i="34"/>
  <c r="C71" i="34"/>
  <c r="D34" i="34"/>
  <c r="D50" i="34"/>
  <c r="D66" i="34"/>
  <c r="K60" i="34"/>
  <c r="I31" i="34"/>
  <c r="I47" i="34"/>
  <c r="I63" i="34"/>
  <c r="G26" i="34"/>
  <c r="G42" i="34"/>
  <c r="G58" i="34"/>
  <c r="G74" i="34"/>
  <c r="E37" i="34"/>
  <c r="E53" i="34"/>
  <c r="E69" i="34"/>
  <c r="C32" i="34"/>
  <c r="C48" i="34"/>
  <c r="C64" i="34"/>
  <c r="D28" i="34"/>
  <c r="D44" i="34"/>
  <c r="D60" i="34"/>
  <c r="E63" i="34"/>
  <c r="H67" i="34"/>
  <c r="I56" i="34"/>
  <c r="E67" i="34"/>
  <c r="D71" i="34"/>
  <c r="F31" i="34"/>
  <c r="E39" i="34"/>
  <c r="D35" i="34"/>
  <c r="H29" i="34"/>
  <c r="H45" i="34"/>
  <c r="H61" i="34"/>
  <c r="F24" i="34"/>
  <c r="F40" i="34"/>
  <c r="F56" i="34"/>
  <c r="F72" i="34"/>
  <c r="G35" i="34"/>
  <c r="G51" i="34"/>
  <c r="G67" i="34"/>
  <c r="E62" i="34"/>
  <c r="C33" i="34"/>
  <c r="C49" i="34"/>
  <c r="C65" i="34"/>
  <c r="J27" i="34"/>
  <c r="J43" i="34"/>
  <c r="J59" i="34"/>
  <c r="J75" i="34"/>
  <c r="H38" i="34"/>
  <c r="H54" i="34"/>
  <c r="H70" i="34"/>
  <c r="F33" i="34"/>
  <c r="F49" i="34"/>
  <c r="F65" i="34"/>
  <c r="G29" i="34"/>
  <c r="G45" i="34"/>
  <c r="G61" i="34"/>
  <c r="K57" i="34"/>
  <c r="D63" i="34"/>
  <c r="D31" i="34"/>
  <c r="K30" i="34"/>
  <c r="K46" i="34"/>
  <c r="K62" i="34"/>
  <c r="I25" i="34"/>
  <c r="I41" i="34"/>
  <c r="I57" i="34"/>
  <c r="I73" i="34"/>
  <c r="J36" i="34"/>
  <c r="J52" i="34"/>
  <c r="J68" i="34"/>
  <c r="H63" i="34"/>
  <c r="F34" i="34"/>
  <c r="F50" i="34"/>
  <c r="F66" i="34"/>
  <c r="D29" i="34"/>
  <c r="D45" i="34"/>
  <c r="D61" i="34"/>
  <c r="K23" i="34"/>
  <c r="K39" i="34"/>
  <c r="K55" i="34"/>
  <c r="K71" i="34"/>
  <c r="I34" i="34"/>
  <c r="I50" i="34"/>
  <c r="I66" i="34"/>
  <c r="J30" i="34"/>
  <c r="J46" i="34"/>
  <c r="J62" i="34"/>
  <c r="K52" i="34"/>
  <c r="J57" i="34"/>
  <c r="K44" i="34"/>
  <c r="H40" i="34"/>
  <c r="G48" i="34"/>
  <c r="H51" i="34"/>
  <c r="C66" i="34"/>
  <c r="C74" i="34"/>
  <c r="E23" i="34"/>
  <c r="K69" i="34"/>
  <c r="K34" i="34"/>
  <c r="K50" i="34"/>
  <c r="K66" i="34"/>
  <c r="I29" i="34"/>
  <c r="I45" i="34"/>
  <c r="I61" i="34"/>
  <c r="J24" i="34"/>
  <c r="J40" i="34"/>
  <c r="J56" i="34"/>
  <c r="J72" i="34"/>
  <c r="H75" i="34"/>
  <c r="F38" i="34"/>
  <c r="F54" i="34"/>
  <c r="F70" i="34"/>
  <c r="D33" i="34"/>
  <c r="D49" i="34"/>
  <c r="D65" i="34"/>
  <c r="K27" i="34"/>
  <c r="K43" i="34"/>
  <c r="K59" i="34"/>
  <c r="K75" i="34"/>
  <c r="I38" i="34"/>
  <c r="I54" i="34"/>
  <c r="I70" i="34"/>
  <c r="J34" i="34"/>
  <c r="J50" i="34"/>
  <c r="J66" i="34"/>
  <c r="I64" i="34"/>
  <c r="K40" i="34"/>
  <c r="I44" i="34"/>
  <c r="J65" i="34"/>
  <c r="E36" i="34"/>
  <c r="C31" i="34"/>
  <c r="D26" i="34"/>
  <c r="D58" i="34"/>
  <c r="D74" i="34"/>
  <c r="I23" i="34"/>
  <c r="I39" i="34"/>
  <c r="I55" i="34"/>
  <c r="I71" i="34"/>
  <c r="G34" i="34"/>
  <c r="G50" i="34"/>
  <c r="G66" i="34"/>
  <c r="E29" i="34"/>
  <c r="E45" i="34"/>
  <c r="E61" i="34"/>
  <c r="C24" i="34"/>
  <c r="C40" i="34"/>
  <c r="C56" i="34"/>
  <c r="C72" i="34"/>
  <c r="D36" i="34"/>
  <c r="D52" i="34"/>
  <c r="D68" i="34"/>
  <c r="F59" i="34"/>
  <c r="K36" i="34"/>
  <c r="C42" i="34"/>
  <c r="G64" i="34"/>
  <c r="J45" i="34"/>
  <c r="C50" i="34"/>
  <c r="K45" i="34"/>
  <c r="J49" i="34"/>
  <c r="H64" i="34"/>
  <c r="K49" i="34"/>
  <c r="C58" i="34"/>
  <c r="C54" i="34"/>
  <c r="D59" i="34"/>
  <c r="J37" i="34"/>
  <c r="E59" i="34"/>
  <c r="K53" i="34"/>
  <c r="J41" i="34"/>
  <c r="K72" i="34"/>
  <c r="C30" i="34"/>
  <c r="I68" i="34"/>
  <c r="H72" i="34"/>
  <c r="J33" i="34"/>
  <c r="J25" i="34"/>
  <c r="E34" i="34"/>
  <c r="E30" i="34"/>
  <c r="E26" i="34"/>
  <c r="K68" i="34"/>
  <c r="C34" i="34"/>
  <c r="C26" i="34"/>
  <c r="I72" i="34"/>
  <c r="K33" i="34"/>
  <c r="K29" i="34"/>
  <c r="K25" i="34"/>
  <c r="H68" i="34"/>
  <c r="J29" i="34"/>
  <c r="C38" i="34"/>
  <c r="K37" i="34"/>
  <c r="F63" i="34"/>
  <c r="C46" i="34"/>
  <c r="K41" i="34"/>
  <c r="J53" i="34"/>
  <c r="I48" i="34"/>
  <c r="H36" i="34"/>
  <c r="G44" i="34"/>
  <c r="H47" i="34"/>
  <c r="I60" i="34"/>
  <c r="C70" i="34"/>
  <c r="E52" i="34"/>
  <c r="E68" i="34"/>
  <c r="C47" i="34"/>
  <c r="C63" i="34"/>
  <c r="D42" i="34"/>
  <c r="H32" i="34"/>
  <c r="G40" i="34"/>
  <c r="H43" i="34"/>
  <c r="F55" i="34"/>
  <c r="K65" i="34"/>
  <c r="G60" i="34"/>
  <c r="H37" i="34"/>
  <c r="H53" i="34"/>
  <c r="H69" i="34"/>
  <c r="F32" i="34"/>
  <c r="F48" i="34"/>
  <c r="F64" i="34"/>
  <c r="G27" i="34"/>
  <c r="G43" i="34"/>
  <c r="G59" i="34"/>
  <c r="G75" i="34"/>
  <c r="C25" i="34"/>
  <c r="C41" i="34"/>
  <c r="C57" i="34"/>
  <c r="C73" i="34"/>
  <c r="J35" i="34"/>
  <c r="J51" i="34"/>
  <c r="J67" i="34"/>
  <c r="H30" i="34"/>
  <c r="H46" i="34"/>
  <c r="H62" i="34"/>
  <c r="F25" i="34"/>
  <c r="F41" i="34"/>
  <c r="F57" i="34"/>
  <c r="F73" i="34"/>
  <c r="G37" i="34"/>
  <c r="G53" i="34"/>
  <c r="G69" i="34"/>
  <c r="E54" i="34"/>
  <c r="K32" i="34"/>
  <c r="I36" i="34"/>
  <c r="K38" i="34"/>
  <c r="K54" i="34"/>
  <c r="K70" i="34"/>
  <c r="I33" i="34"/>
  <c r="I49" i="34"/>
  <c r="I65" i="34"/>
  <c r="J28" i="34"/>
  <c r="J44" i="34"/>
  <c r="J60" i="34"/>
  <c r="H55" i="34"/>
  <c r="F26" i="34"/>
  <c r="F42" i="34"/>
  <c r="F58" i="34"/>
  <c r="F74" i="34"/>
  <c r="D37" i="34"/>
  <c r="D53" i="34"/>
  <c r="D69" i="34"/>
  <c r="K31" i="34"/>
  <c r="K47" i="34"/>
  <c r="K63" i="34"/>
  <c r="I26" i="34"/>
  <c r="I42" i="34"/>
  <c r="I58" i="34"/>
  <c r="I74" i="34"/>
  <c r="J38" i="34"/>
  <c r="J54" i="34"/>
  <c r="J70" i="34"/>
  <c r="E50" i="34"/>
  <c r="K28" i="34"/>
  <c r="I32" i="34"/>
  <c r="H60" i="34"/>
  <c r="F75" i="34"/>
  <c r="H24" i="34"/>
  <c r="G32" i="34"/>
  <c r="H35" i="34"/>
  <c r="F47" i="34"/>
  <c r="E55" i="34"/>
  <c r="D51" i="34"/>
  <c r="E24" i="34"/>
  <c r="E40" i="34"/>
  <c r="E56" i="34"/>
  <c r="E72" i="34"/>
  <c r="C35" i="34"/>
  <c r="C51" i="34"/>
  <c r="C67" i="34"/>
  <c r="D30" i="34"/>
  <c r="D46" i="34"/>
  <c r="D62" i="34"/>
  <c r="K56" i="34"/>
  <c r="I27" i="34"/>
  <c r="I43" i="34"/>
  <c r="I59" i="34"/>
  <c r="I75" i="34"/>
  <c r="G38" i="34"/>
  <c r="G54" i="34"/>
  <c r="G70" i="34"/>
  <c r="E33" i="34"/>
  <c r="E49" i="34"/>
  <c r="E65" i="34"/>
  <c r="C28" i="34"/>
  <c r="C44" i="34"/>
  <c r="C60" i="34"/>
  <c r="D24" i="34"/>
  <c r="D40" i="34"/>
  <c r="D56" i="34"/>
  <c r="D72" i="34"/>
  <c r="E46" i="34"/>
  <c r="K24" i="34"/>
  <c r="I28" i="34"/>
  <c r="H39" i="34"/>
  <c r="D55" i="34"/>
  <c r="F71" i="34"/>
  <c r="H31" i="34"/>
  <c r="F43" i="34"/>
  <c r="H25" i="34"/>
  <c r="H73" i="34"/>
  <c r="F52" i="34"/>
  <c r="G31" i="34"/>
  <c r="G47" i="34"/>
  <c r="G63" i="34"/>
  <c r="E58" i="34"/>
  <c r="C29" i="34"/>
  <c r="C45" i="34"/>
  <c r="C61" i="34"/>
  <c r="J23" i="34"/>
  <c r="J39" i="34"/>
  <c r="J55" i="34"/>
  <c r="J71" i="34"/>
  <c r="H34" i="34"/>
  <c r="H50" i="34"/>
  <c r="H66" i="34"/>
  <c r="F29" i="34"/>
  <c r="F45" i="34"/>
  <c r="F61" i="34"/>
  <c r="G25" i="34"/>
  <c r="G41" i="34"/>
  <c r="G57" i="34"/>
  <c r="G73" i="34"/>
  <c r="E42" i="34"/>
  <c r="G72" i="34"/>
  <c r="H9" i="34"/>
  <c r="K13" i="34"/>
  <c r="K7" i="34"/>
  <c r="G9" i="34"/>
  <c r="F10" i="34"/>
  <c r="I9" i="34"/>
  <c r="D16" i="34"/>
  <c r="D12" i="34"/>
  <c r="D8" i="34"/>
  <c r="H8" i="34"/>
  <c r="J13" i="34"/>
  <c r="J7" i="34"/>
  <c r="G8" i="34"/>
  <c r="F9" i="34"/>
  <c r="I8" i="34"/>
  <c r="C16" i="34"/>
  <c r="C12" i="34"/>
  <c r="C8" i="34"/>
  <c r="K18" i="34"/>
  <c r="K12" i="34"/>
  <c r="G7" i="34"/>
  <c r="F7" i="34"/>
  <c r="F8" i="34"/>
  <c r="I7" i="34"/>
  <c r="E15" i="34"/>
  <c r="E11" i="34"/>
  <c r="E7" i="34"/>
  <c r="H18" i="34"/>
  <c r="J18" i="34"/>
  <c r="J12" i="34"/>
  <c r="G18" i="34"/>
  <c r="H7" i="34"/>
  <c r="I18" i="34"/>
  <c r="C7" i="34"/>
  <c r="D15" i="34"/>
  <c r="D11" i="34"/>
  <c r="D7" i="34"/>
  <c r="H17" i="34"/>
  <c r="K17" i="34"/>
  <c r="K11" i="34"/>
  <c r="G17" i="34"/>
  <c r="F18" i="34"/>
  <c r="I17" i="34"/>
  <c r="C15" i="34"/>
  <c r="C11" i="34"/>
  <c r="H15" i="34"/>
  <c r="K16" i="34"/>
  <c r="K10" i="34"/>
  <c r="G15" i="34"/>
  <c r="F16" i="34"/>
  <c r="I15" i="34"/>
  <c r="D18" i="34"/>
  <c r="D14" i="34"/>
  <c r="D10" i="34"/>
  <c r="H11" i="34"/>
  <c r="K14" i="34"/>
  <c r="K8" i="34"/>
  <c r="G11" i="34"/>
  <c r="F12" i="34"/>
  <c r="I11" i="34"/>
  <c r="C17" i="34"/>
  <c r="C13" i="34"/>
  <c r="C9" i="34"/>
  <c r="H10" i="34"/>
  <c r="J14" i="34"/>
  <c r="J8" i="34"/>
  <c r="G10" i="34"/>
  <c r="F11" i="34"/>
  <c r="I10" i="34"/>
  <c r="E16" i="34"/>
  <c r="E12" i="34"/>
  <c r="E8" i="34"/>
  <c r="J9" i="34"/>
  <c r="I12" i="34"/>
  <c r="D9" i="34"/>
  <c r="H16" i="34"/>
  <c r="G16" i="34"/>
  <c r="E18" i="34"/>
  <c r="H14" i="34"/>
  <c r="G14" i="34"/>
  <c r="C18" i="34"/>
  <c r="H13" i="34"/>
  <c r="G13" i="34"/>
  <c r="E17" i="34"/>
  <c r="H12" i="34"/>
  <c r="G12" i="34"/>
  <c r="D17" i="34"/>
  <c r="J17" i="34"/>
  <c r="F17" i="34"/>
  <c r="E14" i="34"/>
  <c r="K15" i="34"/>
  <c r="E13" i="34"/>
  <c r="D13" i="34"/>
  <c r="J11" i="34"/>
  <c r="E10" i="34"/>
  <c r="J16" i="34"/>
  <c r="F15" i="34"/>
  <c r="C14" i="34"/>
  <c r="F14" i="34"/>
  <c r="J15" i="34"/>
  <c r="F13" i="34"/>
  <c r="I16" i="34"/>
  <c r="J10" i="34"/>
  <c r="I14" i="34"/>
  <c r="C10" i="34"/>
  <c r="K9" i="34"/>
  <c r="I13" i="34"/>
  <c r="E9" i="34"/>
  <c r="I24" i="34"/>
  <c r="F51" i="34"/>
  <c r="G28" i="34"/>
  <c r="E51" i="34"/>
  <c r="D47" i="34"/>
  <c r="H41" i="34"/>
  <c r="H57" i="34"/>
  <c r="F36" i="34"/>
  <c r="F68" i="34"/>
  <c r="F67" i="34"/>
  <c r="E75" i="34"/>
  <c r="G24" i="34"/>
  <c r="H27" i="34"/>
  <c r="F39" i="34"/>
  <c r="E47" i="34"/>
  <c r="D43" i="34"/>
  <c r="K26" i="34"/>
  <c r="K42" i="34"/>
  <c r="K58" i="34"/>
  <c r="K74" i="34"/>
  <c r="I37" i="34"/>
  <c r="I53" i="34"/>
  <c r="I69" i="34"/>
  <c r="J32" i="34"/>
  <c r="J48" i="34"/>
  <c r="J64" i="34"/>
  <c r="H59" i="34"/>
  <c r="F30" i="34"/>
  <c r="F46" i="34"/>
  <c r="F62" i="34"/>
  <c r="D25" i="34"/>
  <c r="D41" i="34"/>
  <c r="D57" i="34"/>
  <c r="D73" i="34"/>
  <c r="K35" i="34"/>
  <c r="K51" i="34"/>
  <c r="K67" i="34"/>
  <c r="I30" i="34"/>
  <c r="I46" i="34"/>
  <c r="I62" i="34"/>
  <c r="J26" i="34"/>
  <c r="J42" i="34"/>
  <c r="J58" i="34"/>
  <c r="J74" i="34"/>
  <c r="E38" i="34"/>
  <c r="G68" i="34"/>
  <c r="H71" i="34"/>
  <c r="J73" i="34"/>
  <c r="H76" i="34" l="1"/>
  <c r="J19" i="34"/>
  <c r="D76" i="34"/>
  <c r="F76" i="34"/>
  <c r="I19" i="34"/>
  <c r="G76" i="34"/>
  <c r="D19" i="34"/>
  <c r="I76" i="34"/>
  <c r="E76" i="34"/>
  <c r="J76" i="34"/>
  <c r="C76" i="34"/>
  <c r="H19" i="34"/>
  <c r="F19" i="34"/>
  <c r="G19" i="34"/>
  <c r="K76" i="34"/>
  <c r="C19" i="34"/>
  <c r="E19" i="34"/>
  <c r="K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tc={D918CBF9-DC35-4184-BC98-49868F38F5A8}</author>
  </authors>
  <commentList>
    <comment ref="K20" authorId="0" shapeId="0" xr:uid="{D918CBF9-DC35-4184-BC98-49868F38F5A8}">
      <text>
        <t>[Opmerkingenthread]
U kunt deze opmerkingenthread lezen in uw versie van Excel. Eventuele wijzigingen aan de thread gaan echter verloren als het bestand wordt geopend in een nieuwere versie van Excel. Meer informatie: https://go.microsoft.com/fwlink/?linkid=870924
Opmerking:
    Bij het wijzigen van de stookgrens dient minimaal 1 draaitabel te worden vernieuwd. Hiermee worden alle tabellen berekend met de nieuwe stookgrens.
Vernieuwen draaittabel: 
Ga in de tabel staan met graaddagen. Druk op de rechtermuisknop en kies Vernieuwen /Refresh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8D720-C43F-4309-980C-B0B4F5014C94}" keepAlive="1" name="Query - jaar_zip" description="Verbinding maken met de query jaar_zip in de werkmap." type="5" refreshedVersion="8" saveData="1">
    <dbPr connection="Provider=Microsoft.Mashup.OleDb.1;Data Source=$Workbook$;Location=jaar_zip;Extended Properties=&quot;&quot;" command="SELECT * FROM [jaar_zip]"/>
    <extLst>
      <ext xmlns:x15="http://schemas.microsoft.com/office/spreadsheetml/2010/11/main" uri="{DE250136-89BD-433C-8126-D09CA5730AF9}">
        <x15:connection id="" excludeFromRefreshAll="1"/>
      </ext>
    </extLst>
  </connection>
  <connection id="2" xr16:uid="{5127DAF4-332E-4670-9D03-7F8E2B9D628E}" keepAlive="1" name="Query - KNMI_Stations" description="Verbinding maken met de query KNMI_Stations in de werkmap." type="5" refreshedVersion="0" background="1">
    <dbPr connection="Provider=Microsoft.Mashup.OleDb.1;Data Source=$Workbook$;Location=KNMI_Stations;Extended Properties=&quot;&quot;" command="SELECT * FROM [KNMI_Stations]"/>
  </connection>
  <connection id="3" xr16:uid="{F06AAD1A-26DD-43A9-B9D2-7659EBAC50A6}" keepAlive="1" name="Query - Query1" description="Verbinding maken met de query Query1 in de werkmap."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<sst xmlns="http://schemas.openxmlformats.org/spreadsheetml/2006/main" count="954" uniqueCount="187">
  <si>
    <t># STN</t>
  </si>
  <si>
    <t>YYYYMMDD</t>
  </si>
  <si>
    <t>Datum</t>
  </si>
  <si>
    <t>weeknr</t>
  </si>
  <si>
    <t>graaddagen</t>
  </si>
  <si>
    <t>gew. Graaddagen</t>
  </si>
  <si>
    <t>koeldagen</t>
  </si>
  <si>
    <t>windsnelheid</t>
  </si>
  <si>
    <t>etmaaltemperatuur</t>
  </si>
  <si>
    <t>neerslag</t>
  </si>
  <si>
    <t>luchtdruk</t>
  </si>
  <si>
    <t>Eindtotaal</t>
  </si>
  <si>
    <t>Voorschoten</t>
  </si>
  <si>
    <t>De Kooy</t>
  </si>
  <si>
    <t>Schiphol</t>
  </si>
  <si>
    <t>Vlieland</t>
  </si>
  <si>
    <t>Berkhout</t>
  </si>
  <si>
    <t>Hoorn (Terschelling)</t>
  </si>
  <si>
    <t>Wijk aan Zee</t>
  </si>
  <si>
    <t>De Bilt</t>
  </si>
  <si>
    <t>Stavoren</t>
  </si>
  <si>
    <t>Lelystad</t>
  </si>
  <si>
    <t>Leeuwarden</t>
  </si>
  <si>
    <t>Marknesse</t>
  </si>
  <si>
    <t>Deelen</t>
  </si>
  <si>
    <t>Lauwersoog</t>
  </si>
  <si>
    <t>Heino</t>
  </si>
  <si>
    <t>Hoogeveen</t>
  </si>
  <si>
    <t>Eelde</t>
  </si>
  <si>
    <t>Hupsel</t>
  </si>
  <si>
    <t>Nieuw Beerta</t>
  </si>
  <si>
    <t>Twenthe</t>
  </si>
  <si>
    <t>Vlissingen</t>
  </si>
  <si>
    <t>Westdorpe</t>
  </si>
  <si>
    <t>Wilhelminadorp</t>
  </si>
  <si>
    <t>Hoek van Holland</t>
  </si>
  <si>
    <t>Woensdrecht</t>
  </si>
  <si>
    <t>Rotterdam</t>
  </si>
  <si>
    <t>Cabauw</t>
  </si>
  <si>
    <t>Gilze-Rijen</t>
  </si>
  <si>
    <t>Herwijnen</t>
  </si>
  <si>
    <t>Eindhoven</t>
  </si>
  <si>
    <t>Volkel</t>
  </si>
  <si>
    <t>Ell</t>
  </si>
  <si>
    <t>Maastricht</t>
  </si>
  <si>
    <t>Arcen</t>
  </si>
  <si>
    <t>Dagen (Datum)</t>
  </si>
  <si>
    <t>1-jan</t>
  </si>
  <si>
    <t>2-jan</t>
  </si>
  <si>
    <t>3-jan</t>
  </si>
  <si>
    <t>Waarden</t>
  </si>
  <si>
    <t>gem. windsnelheid</t>
  </si>
  <si>
    <t>gem. luchtdruk</t>
  </si>
  <si>
    <t>som graaddagen</t>
  </si>
  <si>
    <t>som gew. grddgn</t>
  </si>
  <si>
    <t>som koeldagen</t>
  </si>
  <si>
    <t>gem. etm. temperatuur</t>
  </si>
  <si>
    <t>som neerslag</t>
  </si>
  <si>
    <t>4-jan</t>
  </si>
  <si>
    <t>Graaddagen</t>
  </si>
  <si>
    <t xml:space="preserve">KWA Bedrijfsadviseurs B.V. kan niet aansprakelijk worden gesteld voor fouten </t>
  </si>
  <si>
    <t>in de software of schade als gevolg van het gebruik van deze software en/of data.</t>
  </si>
  <si>
    <t>Publicatie van de graaddagen is toegestaan mits gebruik wordt gemaakt van de volgende</t>
  </si>
  <si>
    <t>bronvermelding: KWA Bedrijfsadviseurs, www.kwa.nl</t>
  </si>
  <si>
    <t>maand</t>
  </si>
  <si>
    <t>Ongewogen graaddagen</t>
  </si>
  <si>
    <t>Gewogen graaddagen</t>
  </si>
  <si>
    <t>Koeldagen</t>
  </si>
  <si>
    <t>Gem. etm. temperatuur</t>
  </si>
  <si>
    <t>Gem. relatieve vochtigheid</t>
  </si>
  <si>
    <t>Beschikbare locaties</t>
  </si>
  <si>
    <t>K.d</t>
  </si>
  <si>
    <t>°C</t>
  </si>
  <si>
    <t>%</t>
  </si>
  <si>
    <t>Totaal</t>
  </si>
  <si>
    <t>week</t>
  </si>
  <si>
    <t>34 locaties</t>
  </si>
  <si>
    <t>globale_straling</t>
  </si>
  <si>
    <t>rel._vochtigheid</t>
  </si>
  <si>
    <t>KNMI_Stations.Naam_weerstation</t>
  </si>
  <si>
    <t>m/s</t>
  </si>
  <si>
    <t>mm/mnd</t>
  </si>
  <si>
    <t>J/cm2</t>
  </si>
  <si>
    <t>Gem. windsnelheid</t>
  </si>
  <si>
    <t>Totale neerslag</t>
  </si>
  <si>
    <t>Gem. luchtdruk</t>
  </si>
  <si>
    <t>hPa</t>
  </si>
  <si>
    <t>Gem. globale straling</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</si>
  <si>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</si>
  <si>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</si>
  <si>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</si>
  <si>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</si>
  <si>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</si>
  <si>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</si>
  <si>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</si>
  <si>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</si>
  <si>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</si>
  <si>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</si>
  <si>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</si>
  <si>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</si>
  <si>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</si>
  <si>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</si>
  <si>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</si>
  <si>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</si>
  <si>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</si>
  <si>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</si>
  <si>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</si>
  <si>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</si>
  <si>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</si>
  <si>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</si>
  <si>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</si>
  <si>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</si>
  <si>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</si>
  <si>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</si>
  <si>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</si>
  <si>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</si>
  <si>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</si>
  <si>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</si>
  <si>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</si>
  <si>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</si>
  <si>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</si>
  <si>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</si>
  <si>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</si>
  <si>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</si>
  <si>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</si>
  <si>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</si>
  <si>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</si>
  <si>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</si>
  <si>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</si>
  <si>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</si>
  <si>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</si>
  <si>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</si>
  <si>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</si>
  <si>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</si>
  <si>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</si>
  <si>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</si>
  <si>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</si>
  <si>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</si>
  <si>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</si>
  <si>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</si>
  <si>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25-01</t>
  </si>
  <si>
    <t>Gemiddelde van etmaaltemperatuur</t>
  </si>
  <si>
    <t>Weerstation</t>
  </si>
  <si>
    <t>Gemiddelde relatieve vochtigheid</t>
  </si>
  <si>
    <t>weeknummer</t>
  </si>
  <si>
    <t>Selecteer weerstation   ---&gt;</t>
  </si>
  <si>
    <t>dagen</t>
  </si>
  <si>
    <t>som gewogen graaddagen</t>
  </si>
  <si>
    <t>Toelichting</t>
  </si>
  <si>
    <t>- De gemiddelde etmaaltemperaturen zijn gemeten en zijn afkomstig van de KONINKLIJK NEDERLANDS METEOROLOGISCH INSTITUUT (KNMI) te BILT</t>
  </si>
  <si>
    <t xml:space="preserve">- Graaddagen = stookgrens - gemiddelde etmaaltemperatuur, als de gemiddelde etmaaltemperatuur groter is dan de stookgrens dan is het aantal graaddagen nul </t>
  </si>
  <si>
    <t xml:space="preserve">- Koeldagen = gemiddelde etmaaltemperatuur - koelgrens, als de gemiddelde etmaaltemperatuur kleiner is dan de koelgrens dan is het aantal koeldagen nul </t>
  </si>
  <si>
    <t>- Weken lopen van Maandag tot Zondag</t>
  </si>
  <si>
    <t>- Weeknummers lopen niet exact gelijk met het betreffende jaar waardoor een klein verschil ontstaat tussen de graaddagen per week en per maand/jaar</t>
  </si>
  <si>
    <t>- Bij gewogen graaddagen tellen de wintermaanden zwaarder en de zomermaanden lichter. November t/m februari worden de</t>
  </si>
  <si>
    <t xml:space="preserve">  graaddagen vermenigvuldigd met 1,1 , maart en oktober met factor 1,0 , april tot en met september met factor 0,8</t>
  </si>
  <si>
    <t>Publicatie van de graaddagen is toegestaan mits gebruikt wordt gemaakt van de volgende bronvermelding:</t>
  </si>
  <si>
    <t>KWA Bedrijfsadviseurs, www.kwa.nl</t>
  </si>
  <si>
    <t>Berekening correctie gasverbruik</t>
  </si>
  <si>
    <t>Gasinkoop</t>
  </si>
  <si>
    <t>Gasverbruik warmtapwater, etc (niet buitentemp. afhankelijk)*</t>
  </si>
  <si>
    <t>Gasverbruik buitentemp afhankelijk</t>
  </si>
  <si>
    <t>Correctiefaktor tov vorig jaar</t>
  </si>
  <si>
    <t>Corrigeerd gasverbruik tov vorig jaar</t>
  </si>
  <si>
    <t>Basisjaar</t>
  </si>
  <si>
    <t>Corrigeerd gasverbruik tov basisjaar 2003</t>
  </si>
  <si>
    <t>Voorbeeld tov huidige gasgebruik</t>
  </si>
  <si>
    <t>Mutatie huidige jaar tov jaar ervoor %</t>
  </si>
  <si>
    <t>Mutatie huidige jaar tov jaar ervoor in nm3</t>
  </si>
  <si>
    <t>Voorbeeld tov basisjaar 2009</t>
  </si>
  <si>
    <t>Mutatie huidige jaar tov basisjaar 2009 %</t>
  </si>
  <si>
    <t>Mutatie huidige jaar tov basisjaar 2009 in nm3</t>
  </si>
  <si>
    <t>* Berekening gasverbruik tbv warmtapwater</t>
  </si>
  <si>
    <t>temperatuur water in</t>
  </si>
  <si>
    <t>warmtapwatertemperatuur</t>
  </si>
  <si>
    <t>verbruik warmtapwater per jaar</t>
  </si>
  <si>
    <t>m3/j</t>
  </si>
  <si>
    <t>rendement ketels/boilers</t>
  </si>
  <si>
    <t>gasverbruik warmtapwater</t>
  </si>
  <si>
    <t>5-jan</t>
  </si>
  <si>
    <t>per maand</t>
  </si>
  <si>
    <t>per week</t>
  </si>
  <si>
    <t>Bron weerdata: KNMI, de Bilt.</t>
  </si>
  <si>
    <t>Interactieve selectie</t>
  </si>
  <si>
    <t xml:space="preserve">Stookgrens: </t>
  </si>
  <si>
    <r>
      <t>- De stook- en koelgrens is 18°C voor graaddagen en koeldagen. De stookgrens voor graaddagen kan gewijzigd worden door in het hoofdmenu de stookgrens aan te passen</t>
    </r>
    <r>
      <rPr>
        <sz val="10"/>
        <rFont val="Arial"/>
        <family val="2"/>
      </rPr>
      <t xml:space="preserve"> en daarna</t>
    </r>
  </si>
  <si>
    <t xml:space="preserve">  de draaitabelen de gegevens te laten vernieuwen. De koeldagen maakt van dezelfde stookgrens als graaddagen.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</si>
</sst>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
    <numFmt numFmtId="165" formatCode="#,##0.0"/>
    <numFmt numFmtId="166" formatCode="0.0"/>
    <numFmt numFmtId="167" formatCode="0.0%"/>
    <numFmt numFmtId="168" formatCode="_-* #,##0.00_-;_-* #,##0.00\-;_-* &quot;-&quot;??_-;_-@_-"/>
    <numFmt numFmtId="169" formatCode="_-* #,##0_-;_-* #,##0\-;_-* &quot;-&quot;??_-;_-@_-"/>
    <numFmt numFmtId="170" formatCode="#,##0.000"/>
  </numFmts>
  <fonts count="13" x14ac:knownFonts="1">
    <font>
      <sz val="11"/>
      <color theme="1"/>
      <name val="Calibri"/>
      <family val="2"/>
      <scheme val="minor"/>
    </font>
    <font>
      <sz val="9"/>
      <color rgb="FF000000"/>
      <name val="Consolas"/>
      <family val="3"/>
    </font>
    <font>
      <sz val="9"/>
      <color rgb="FF3165BB"/>
      <name val="Consolas"/>
      <family val="3"/>
    </font>
    <font>
      <sz val="8"/>
      <name val="Calibri"/>
      <family val="2"/>
      <scheme val="minor"/>
    </font>
    <font>
      <sz val="10"/>
      <name val="Arial"/>
      <family val="2"/>
    </font>
    <font>
      <sz val="10"/>
      <name val="Arial"/>
      <family val="2"/>
    </font>
    <font>
      <b/>
      <sz val="12"/>
      <color indexed="8"/>
      <name val="Arial"/>
      <family val="2"/>
    </font>
    <font>
      <sz val="10"/>
      <color indexed="22"/>
      <name val="Arial"/>
      <family val="2"/>
    </font>
    <font>
      <b/>
      <sz val="10"/>
      <color indexed="8"/>
      <name val="Arial"/>
      <family val="2"/>
    </font>
    <font>
      <b/>
      <sz val="10"/>
      <name val="Arial"/>
      <family val="2"/>
    </font>
    <font>
      <b/>
      <sz val="20"/>
      <name val="Arial"/>
      <family val="2"/>
    </font>
    <font>
      <b/>
      <sz val="12"/>
      <name val="Arial"/>
      <family val="2"/>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07">
    <xf numFmtId="0" fontId="0" fillId="0" borderId="0" xfId="0"/>
    <xf numFmtId="164" fontId="0" fillId="0" borderId="0" xfId="0" applyNumberFormat="1"/>
    <xf numFmtId="0" fontId="1" fillId="0" borderId="0" xfId="0" applyFont="1" applyAlignment="1">
      <alignment vertical="center"/>
    </xf>
    <xf numFmtId="0" fontId="2" fillId="0" borderId="0" xfId="0" applyFont="1" applyAlignment="1">
      <alignment vertical="center"/>
    </xf>
    <xf numFmtId="0" fontId="0" fillId="0" borderId="0" xfId="0" pivotButton="1"/>
    <xf numFmtId="165" fontId="0" fillId="0" borderId="0" xfId="0" applyNumberFormat="1"/>
    <xf numFmtId="3" fontId="0" fillId="0" borderId="0" xfId="0" applyNumberFormat="1"/>
    <xf numFmtId="14" fontId="0" fillId="0" borderId="0" xfId="0" applyNumberFormat="1"/>
    <xf numFmtId="0" fontId="4" fillId="0" borderId="0" xfId="1"/>
    <xf numFmtId="0" fontId="4" fillId="0" borderId="0" xfId="1" applyProtection="1">
      <protection locked="0"/>
    </xf>
    <xf numFmtId="0" fontId="5" fillId="0" borderId="0" xfId="1" applyFont="1"/>
    <xf numFmtId="0" fontId="4" fillId="2" borderId="0" xfId="1" applyFill="1"/>
    <xf numFmtId="0" fontId="6" fillId="2" borderId="0" xfId="1" applyFont="1" applyFill="1" applyAlignment="1">
      <alignment vertical="center"/>
    </xf>
    <xf numFmtId="0" fontId="6" fillId="2" borderId="0" xfId="1" applyFont="1" applyFill="1" applyAlignment="1">
      <alignment horizontal="left"/>
    </xf>
    <xf numFmtId="0" fontId="7" fillId="2" borderId="0" xfId="1" applyFont="1" applyFill="1"/>
    <xf numFmtId="0" fontId="5" fillId="2" borderId="0" xfId="1" applyFont="1" applyFill="1"/>
    <xf numFmtId="0" fontId="5" fillId="2" borderId="0" xfId="1" applyFont="1" applyFill="1" applyAlignment="1">
      <alignment horizontal="center"/>
    </xf>
    <xf numFmtId="0" fontId="5" fillId="2" borderId="0" xfId="1" applyFont="1" applyFill="1" applyAlignment="1">
      <alignment horizontal="left"/>
    </xf>
    <xf numFmtId="0" fontId="8" fillId="2" borderId="0" xfId="1" applyFont="1" applyFill="1"/>
    <xf numFmtId="0" fontId="4" fillId="3" borderId="1" xfId="1" applyFill="1" applyBorder="1" applyProtection="1">
      <protection locked="0"/>
    </xf>
    <xf numFmtId="0" fontId="4" fillId="0" borderId="12" xfId="1" applyBorder="1" applyAlignment="1">
      <alignment horizontal="center"/>
    </xf>
    <xf numFmtId="0" fontId="4" fillId="0" borderId="13" xfId="1" applyBorder="1"/>
    <xf numFmtId="0" fontId="4" fillId="0" borderId="14" xfId="1" applyBorder="1" applyAlignment="1">
      <alignment horizontal="center"/>
    </xf>
    <xf numFmtId="0" fontId="4" fillId="0" borderId="16" xfId="1" applyBorder="1"/>
    <xf numFmtId="0" fontId="4" fillId="0" borderId="7" xfId="1" applyBorder="1" applyAlignment="1">
      <alignment horizontal="center"/>
    </xf>
    <xf numFmtId="0" fontId="4" fillId="0" borderId="17" xfId="1" applyBorder="1"/>
    <xf numFmtId="0" fontId="4" fillId="0" borderId="19" xfId="1" applyBorder="1"/>
    <xf numFmtId="0" fontId="4" fillId="0" borderId="20" xfId="1" applyBorder="1"/>
    <xf numFmtId="0" fontId="4" fillId="0" borderId="21" xfId="1" applyBorder="1"/>
    <xf numFmtId="0" fontId="9" fillId="0" borderId="0" xfId="0" applyFont="1"/>
    <xf numFmtId="164" fontId="4" fillId="0" borderId="0" xfId="1" applyNumberFormat="1"/>
    <xf numFmtId="16" fontId="5" fillId="0" borderId="12" xfId="1" quotePrefix="1" applyNumberFormat="1" applyFont="1" applyBorder="1"/>
    <xf numFmtId="16" fontId="5" fillId="0" borderId="14" xfId="1" quotePrefix="1" applyNumberFormat="1" applyFont="1" applyBorder="1"/>
    <xf numFmtId="166" fontId="4" fillId="0" borderId="3" xfId="1" applyNumberFormat="1" applyBorder="1" applyAlignment="1" applyProtection="1">
      <alignment horizontal="center"/>
      <protection hidden="1"/>
    </xf>
    <xf numFmtId="166" fontId="4" fillId="0" borderId="4" xfId="1" applyNumberFormat="1" applyBorder="1" applyAlignment="1" applyProtection="1">
      <alignment horizontal="center"/>
      <protection hidden="1"/>
    </xf>
    <xf numFmtId="3" fontId="4" fillId="0" borderId="5" xfId="1" applyNumberFormat="1" applyBorder="1" applyAlignment="1" applyProtection="1">
      <alignment horizontal="center"/>
      <protection hidden="1"/>
    </xf>
    <xf numFmtId="166" fontId="4" fillId="0" borderId="24" xfId="1" applyNumberFormat="1" applyBorder="1" applyAlignment="1" applyProtection="1">
      <alignment horizontal="center"/>
      <protection hidden="1"/>
    </xf>
    <xf numFmtId="166" fontId="4" fillId="0" borderId="1" xfId="1" applyNumberFormat="1" applyBorder="1" applyAlignment="1" applyProtection="1">
      <alignment horizontal="center"/>
      <protection hidden="1"/>
    </xf>
    <xf numFmtId="3" fontId="4" fillId="0" borderId="25" xfId="1" applyNumberFormat="1" applyBorder="1" applyAlignment="1" applyProtection="1">
      <alignment horizontal="center"/>
      <protection hidden="1"/>
    </xf>
    <xf numFmtId="166" fontId="4" fillId="0" borderId="8" xfId="1" applyNumberFormat="1" applyBorder="1" applyAlignment="1" applyProtection="1">
      <alignment horizontal="center"/>
      <protection hidden="1"/>
    </xf>
    <xf numFmtId="166" fontId="4" fillId="0" borderId="9" xfId="1" applyNumberFormat="1" applyBorder="1" applyAlignment="1" applyProtection="1">
      <alignment horizontal="center"/>
      <protection hidden="1"/>
    </xf>
    <xf numFmtId="3" fontId="4" fillId="0" borderId="10" xfId="1" applyNumberFormat="1" applyBorder="1" applyAlignment="1" applyProtection="1">
      <alignment horizontal="center"/>
      <protection hidden="1"/>
    </xf>
    <xf numFmtId="166" fontId="4" fillId="0" borderId="22" xfId="1" applyNumberFormat="1" applyBorder="1" applyAlignment="1" applyProtection="1">
      <alignment horizontal="center"/>
      <protection hidden="1"/>
    </xf>
    <xf numFmtId="166" fontId="4" fillId="0" borderId="18" xfId="1" applyNumberFormat="1" applyBorder="1" applyAlignment="1" applyProtection="1">
      <alignment horizontal="center"/>
      <protection hidden="1"/>
    </xf>
    <xf numFmtId="3" fontId="4" fillId="0" borderId="23" xfId="1" applyNumberFormat="1" applyBorder="1" applyAlignment="1" applyProtection="1">
      <alignment horizontal="center"/>
      <protection hidden="1"/>
    </xf>
    <xf numFmtId="3" fontId="4" fillId="0" borderId="18" xfId="1" applyNumberFormat="1" applyBorder="1" applyAlignment="1" applyProtection="1">
      <alignment horizontal="center"/>
      <protection hidden="1"/>
    </xf>
    <xf numFmtId="0" fontId="5" fillId="0" borderId="1" xfId="1" applyFont="1" applyBorder="1"/>
    <xf numFmtId="0" fontId="10" fillId="0" borderId="0" xfId="2" applyFont="1"/>
    <xf numFmtId="0" fontId="5" fillId="0" borderId="0" xfId="2"/>
    <xf numFmtId="0" fontId="5" fillId="0" borderId="0" xfId="2" quotePrefix="1"/>
    <xf numFmtId="0" fontId="11" fillId="0" borderId="0" xfId="2" applyFont="1"/>
    <xf numFmtId="0" fontId="5" fillId="0" borderId="1" xfId="2" applyBorder="1" applyProtection="1">
      <protection locked="0"/>
    </xf>
    <xf numFmtId="0" fontId="5" fillId="0" borderId="26" xfId="2" applyBorder="1"/>
    <xf numFmtId="3" fontId="5" fillId="0" borderId="1" xfId="2" applyNumberFormat="1" applyBorder="1" applyProtection="1">
      <protection locked="0"/>
    </xf>
    <xf numFmtId="3" fontId="5" fillId="0" borderId="0" xfId="2" applyNumberFormat="1"/>
    <xf numFmtId="0" fontId="5" fillId="0" borderId="0" xfId="2" applyProtection="1">
      <protection locked="0"/>
    </xf>
    <xf numFmtId="3" fontId="5" fillId="0" borderId="0" xfId="2" applyNumberFormat="1" applyProtection="1">
      <protection locked="0"/>
    </xf>
    <xf numFmtId="3" fontId="5" fillId="0" borderId="27" xfId="2" applyNumberFormat="1" applyBorder="1" applyProtection="1">
      <protection locked="0"/>
    </xf>
    <xf numFmtId="167" fontId="5" fillId="0" borderId="1" xfId="3" applyNumberFormat="1" applyBorder="1" applyProtection="1">
      <protection locked="0"/>
    </xf>
    <xf numFmtId="0" fontId="9" fillId="0" borderId="1" xfId="2" applyFont="1" applyBorder="1"/>
    <xf numFmtId="3" fontId="9" fillId="0" borderId="1" xfId="2" applyNumberFormat="1" applyFont="1" applyBorder="1"/>
    <xf numFmtId="169" fontId="9" fillId="0" borderId="1" xfId="4" applyNumberFormat="1" applyFont="1" applyBorder="1"/>
    <xf numFmtId="170" fontId="5" fillId="0" borderId="0" xfId="2" applyNumberFormat="1"/>
    <xf numFmtId="0" fontId="5" fillId="0" borderId="1" xfId="2" applyBorder="1"/>
    <xf numFmtId="9" fontId="5" fillId="0" borderId="1" xfId="2" applyNumberFormat="1" applyBorder="1"/>
    <xf numFmtId="0" fontId="9" fillId="0" borderId="28" xfId="2" applyFont="1" applyBorder="1"/>
    <xf numFmtId="3" fontId="5" fillId="0" borderId="28" xfId="2" applyNumberFormat="1" applyBorder="1"/>
    <xf numFmtId="0" fontId="5" fillId="0" borderId="15" xfId="2" applyBorder="1"/>
    <xf numFmtId="167" fontId="0" fillId="0" borderId="15" xfId="3" applyNumberFormat="1" applyFont="1" applyBorder="1"/>
    <xf numFmtId="169" fontId="0" fillId="0" borderId="1" xfId="4" applyNumberFormat="1" applyFont="1" applyBorder="1"/>
    <xf numFmtId="3" fontId="5" fillId="0" borderId="15" xfId="2" applyNumberFormat="1" applyBorder="1"/>
    <xf numFmtId="3" fontId="5" fillId="0" borderId="1" xfId="2" applyNumberFormat="1" applyBorder="1"/>
    <xf numFmtId="167" fontId="0" fillId="0" borderId="0" xfId="3" applyNumberFormat="1" applyFont="1"/>
    <xf numFmtId="0" fontId="9" fillId="0" borderId="0" xfId="2" applyFont="1"/>
    <xf numFmtId="167" fontId="5" fillId="0" borderId="0" xfId="2" applyNumberFormat="1"/>
    <xf numFmtId="9" fontId="5" fillId="0" borderId="1" xfId="2" applyNumberFormat="1" applyBorder="1" applyProtection="1">
      <protection locked="0"/>
    </xf>
    <xf numFmtId="1" fontId="5" fillId="0" borderId="1" xfId="2" applyNumberFormat="1" applyBorder="1" applyProtection="1">
      <protection locked="0"/>
    </xf>
    <xf numFmtId="0" fontId="4" fillId="4" borderId="29" xfId="1" applyFill="1" applyBorder="1"/>
    <xf numFmtId="0" fontId="4" fillId="4" borderId="30" xfId="1" applyFill="1" applyBorder="1"/>
    <xf numFmtId="0" fontId="4" fillId="4" borderId="31" xfId="1" applyFill="1" applyBorder="1"/>
    <xf numFmtId="0" fontId="4" fillId="4" borderId="32" xfId="1" applyFill="1" applyBorder="1"/>
    <xf numFmtId="0" fontId="4" fillId="4" borderId="0" xfId="1" applyFill="1"/>
    <xf numFmtId="0" fontId="4" fillId="4" borderId="33" xfId="1" applyFill="1" applyBorder="1"/>
    <xf numFmtId="0" fontId="4" fillId="4" borderId="34" xfId="1" applyFill="1" applyBorder="1"/>
    <xf numFmtId="0" fontId="4" fillId="4" borderId="28" xfId="1" applyFill="1" applyBorder="1"/>
    <xf numFmtId="0" fontId="4" fillId="4" borderId="35" xfId="1" applyFill="1" applyBorder="1"/>
    <xf numFmtId="0" fontId="9" fillId="5" borderId="2" xfId="1" applyFont="1" applyFill="1" applyBorder="1"/>
    <xf numFmtId="0" fontId="9" fillId="5" borderId="3" xfId="1" applyFont="1" applyFill="1" applyBorder="1"/>
    <xf numFmtId="0" fontId="9" fillId="5" borderId="4" xfId="1" applyFont="1" applyFill="1" applyBorder="1"/>
    <xf numFmtId="0" fontId="9" fillId="5" borderId="4" xfId="1" applyFont="1" applyFill="1" applyBorder="1" applyAlignment="1">
      <alignment horizontal="center"/>
    </xf>
    <xf numFmtId="0" fontId="9" fillId="5" borderId="5" xfId="1" applyFont="1" applyFill="1" applyBorder="1"/>
    <xf numFmtId="0" fontId="9" fillId="5" borderId="7" xfId="1" applyFont="1" applyFill="1" applyBorder="1"/>
    <xf numFmtId="0" fontId="9" fillId="5" borderId="8" xfId="1" applyFont="1" applyFill="1" applyBorder="1" applyAlignment="1">
      <alignment horizontal="center"/>
    </xf>
    <xf numFmtId="0" fontId="9" fillId="5" borderId="9" xfId="1" applyFont="1" applyFill="1" applyBorder="1" applyAlignment="1">
      <alignment horizontal="center"/>
    </xf>
    <xf numFmtId="0" fontId="5" fillId="5" borderId="10" xfId="1" applyFont="1" applyFill="1" applyBorder="1" applyAlignment="1">
      <alignment horizontal="center"/>
    </xf>
    <xf numFmtId="0" fontId="4" fillId="5" borderId="6" xfId="1" applyFill="1" applyBorder="1"/>
    <xf numFmtId="0" fontId="4" fillId="5" borderId="11" xfId="1" applyFill="1" applyBorder="1"/>
    <xf numFmtId="0" fontId="12" fillId="0" borderId="0" xfId="0" applyFont="1"/>
    <xf numFmtId="0" fontId="0" fillId="0" borderId="0" xfId="0" applyAlignment="1">
      <alignment horizontal="center"/>
    </xf>
    <xf numFmtId="0" fontId="0" fillId="0" borderId="0" xfId="0" pivotButton="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0" fontId="4" fillId="0" borderId="0" xfId="2" quotePrefix="1" applyFont="1"/>
    <xf numFmtId="0" fontId="4" fillId="0" borderId="0" xfId="2" applyFont="1"/>
    <xf numFmtId="0" fontId="0" fillId="0" borderId="0" xfId="0" quotePrefix="1"/>
    <xf numFmtId="0" fontId="9" fillId="4" borderId="26" xfId="1" applyFont="1" applyFill="1" applyBorder="1" applyAlignment="1">
      <alignment horizontal="center"/>
    </xf>
    <xf numFmtId="0" fontId="9" fillId="4" borderId="36" xfId="1" applyFont="1" applyFill="1" applyBorder="1" applyAlignment="1">
      <alignment horizontal="center"/>
    </xf>
  </cellXfs>
  <cellStyles count="5">
    <cellStyle name="Komma 2" xfId="4" xr:uid="{CF60528F-8A5C-45E1-9A0A-5BCB900F1F6E}"/>
    <cellStyle name="Procent 2" xfId="3" xr:uid="{26837E2A-DA68-4E32-8473-7EB34BD59D98}"/>
    <cellStyle name="Standaard" xfId="0" builtinId="0"/>
    <cellStyle name="Standaard 2" xfId="1" xr:uid="{88D7FCD5-C054-4502-AE66-075E2FA0C7F2}"/>
    <cellStyle name="Standaard 3" xfId="2" xr:uid="{6E45EADF-6D0B-4B55-86BF-870166E349A8}"/>
  </cellStyles>
  <dxfs count="299">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d/mm/yy;@"/>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1/relationships/timelineCache" Target="timelineCaches/timelineCach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temp_per_maand!A2"/><Relationship Id="rId13" Type="http://schemas.openxmlformats.org/officeDocument/2006/relationships/hyperlink" Target="#toelichting!A2"/><Relationship Id="rId3" Type="http://schemas.openxmlformats.org/officeDocument/2006/relationships/hyperlink" Target="#overzicht_per_locatie!D3"/><Relationship Id="rId7" Type="http://schemas.openxmlformats.org/officeDocument/2006/relationships/hyperlink" Target="#gew_graadd_per_week!A2"/><Relationship Id="rId12" Type="http://schemas.openxmlformats.org/officeDocument/2006/relationships/hyperlink" Target="#koeldagen_per_week!A1"/><Relationship Id="rId2" Type="http://schemas.openxmlformats.org/officeDocument/2006/relationships/image" Target="../media/image2.png"/><Relationship Id="rId16" Type="http://schemas.openxmlformats.org/officeDocument/2006/relationships/hyperlink" Target="#koeldagen_per_maand!A1"/><Relationship Id="rId1" Type="http://schemas.openxmlformats.org/officeDocument/2006/relationships/image" Target="../media/image1.jpeg"/><Relationship Id="rId6" Type="http://schemas.openxmlformats.org/officeDocument/2006/relationships/hyperlink" Target="#gew_graadd_per_maand!A2"/><Relationship Id="rId11" Type="http://schemas.openxmlformats.org/officeDocument/2006/relationships/hyperlink" Target="#RV_per_week!A2"/><Relationship Id="rId5" Type="http://schemas.openxmlformats.org/officeDocument/2006/relationships/hyperlink" Target="#ongew_graadd_per_week!A2"/><Relationship Id="rId15" Type="http://schemas.openxmlformats.org/officeDocument/2006/relationships/hyperlink" Target="#interactief!D3"/><Relationship Id="rId10" Type="http://schemas.openxmlformats.org/officeDocument/2006/relationships/hyperlink" Target="#RV_per_maand!A2"/><Relationship Id="rId4" Type="http://schemas.openxmlformats.org/officeDocument/2006/relationships/hyperlink" Target="#ongew_graadd_per_maand!A2"/><Relationship Id="rId9" Type="http://schemas.openxmlformats.org/officeDocument/2006/relationships/hyperlink" Target="#temp_per_week!A2"/><Relationship Id="rId14" Type="http://schemas.openxmlformats.org/officeDocument/2006/relationships/hyperlink" Target="#voorbeeld!A1"/></Relationships>
</file>

<file path=xl/drawings/_rels/drawing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9.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0.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1.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2.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9.xml.rels><?xml version="1.0" encoding="UTF-8" standalone="yes"?>
<Relationships xmlns="http://schemas.openxmlformats.org/package/2006/relationships"><Relationship Id="rId1" Type="http://schemas.openxmlformats.org/officeDocument/2006/relationships/hyperlink" Target="#Hoofdmenu!C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181841</xdr:colOff>
      <xdr:row>0</xdr:row>
      <xdr:rowOff>647700</xdr:rowOff>
    </xdr:to>
    <xdr:pic>
      <xdr:nvPicPr>
        <xdr:cNvPr id="23" name="Afbeelding 38">
          <a:extLst>
            <a:ext uri="{FF2B5EF4-FFF2-40B4-BE49-F238E27FC236}">
              <a16:creationId xmlns:a16="http://schemas.microsoft.com/office/drawing/2014/main" id="{D22DC238-87B5-4EC8-986E-BC5440AF1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165" r="-2"/>
        <a:stretch>
          <a:fillRect/>
        </a:stretch>
      </xdr:blipFill>
      <xdr:spPr bwMode="auto">
        <a:xfrm>
          <a:off x="0" y="85725"/>
          <a:ext cx="7067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240725</xdr:colOff>
      <xdr:row>1</xdr:row>
      <xdr:rowOff>138546</xdr:rowOff>
    </xdr:from>
    <xdr:to>
      <xdr:col>11</xdr:col>
      <xdr:colOff>164525</xdr:colOff>
      <xdr:row>15</xdr:row>
      <xdr:rowOff>109971</xdr:rowOff>
    </xdr:to>
    <xdr:pic>
      <xdr:nvPicPr>
        <xdr:cNvPr id="26" name="Afbeelding 39">
          <a:extLst>
            <a:ext uri="{FF2B5EF4-FFF2-40B4-BE49-F238E27FC236}">
              <a16:creationId xmlns:a16="http://schemas.microsoft.com/office/drawing/2014/main" id="{88F06B38-5AAE-4610-8D8D-E7295ECC7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7793" y="796637"/>
          <a:ext cx="113607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1</xdr:row>
      <xdr:rowOff>157422</xdr:rowOff>
    </xdr:from>
    <xdr:to>
      <xdr:col>6</xdr:col>
      <xdr:colOff>291773</xdr:colOff>
      <xdr:row>4</xdr:row>
      <xdr:rowOff>8718</xdr:rowOff>
    </xdr:to>
    <xdr:sp macro="" textlink="">
      <xdr:nvSpPr>
        <xdr:cNvPr id="27" name="Rectangle 2">
          <a:hlinkClick xmlns:r="http://schemas.openxmlformats.org/officeDocument/2006/relationships" r:id="rId3"/>
          <a:extLst>
            <a:ext uri="{FF2B5EF4-FFF2-40B4-BE49-F238E27FC236}">
              <a16:creationId xmlns:a16="http://schemas.microsoft.com/office/drawing/2014/main" id="{032568EB-4E87-44E0-A610-0E12B6752FB3}"/>
            </a:ext>
          </a:extLst>
        </xdr:cNvPr>
        <xdr:cNvSpPr>
          <a:spLocks noChangeArrowheads="1"/>
        </xdr:cNvSpPr>
      </xdr:nvSpPr>
      <xdr:spPr bwMode="auto">
        <a:xfrm>
          <a:off x="2667866" y="1144558"/>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Alle</a:t>
          </a:r>
          <a:r>
            <a:rPr lang="nl-NL" sz="1000" b="0" i="0" strike="noStrike" baseline="0">
              <a:solidFill>
                <a:srgbClr val="000000"/>
              </a:solidFill>
              <a:latin typeface="Arial"/>
              <a:cs typeface="Arial"/>
            </a:rPr>
            <a:t> gegevens van één locatie</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213808</xdr:colOff>
      <xdr:row>10</xdr:row>
      <xdr:rowOff>108811</xdr:rowOff>
    </xdr:from>
    <xdr:to>
      <xdr:col>4</xdr:col>
      <xdr:colOff>582018</xdr:colOff>
      <xdr:row>12</xdr:row>
      <xdr:rowOff>142141</xdr:rowOff>
    </xdr:to>
    <xdr:sp macro="" textlink="">
      <xdr:nvSpPr>
        <xdr:cNvPr id="32" name="Rectangle 2">
          <a:hlinkClick xmlns:r="http://schemas.openxmlformats.org/officeDocument/2006/relationships" r:id="rId4"/>
          <a:extLst>
            <a:ext uri="{FF2B5EF4-FFF2-40B4-BE49-F238E27FC236}">
              <a16:creationId xmlns:a16="http://schemas.microsoft.com/office/drawing/2014/main" id="{832882E6-D5CE-4685-AAB2-E19799E2B0AB}"/>
            </a:ext>
          </a:extLst>
        </xdr:cNvPr>
        <xdr:cNvSpPr>
          <a:spLocks noChangeArrowheads="1"/>
        </xdr:cNvSpPr>
      </xdr:nvSpPr>
      <xdr:spPr bwMode="auto">
        <a:xfrm>
          <a:off x="2395899" y="1754038"/>
          <a:ext cx="974346"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149035</xdr:colOff>
      <xdr:row>10</xdr:row>
      <xdr:rowOff>108809</xdr:rowOff>
    </xdr:from>
    <xdr:to>
      <xdr:col>6</xdr:col>
      <xdr:colOff>514652</xdr:colOff>
      <xdr:row>12</xdr:row>
      <xdr:rowOff>142139</xdr:rowOff>
    </xdr:to>
    <xdr:sp macro="" textlink="">
      <xdr:nvSpPr>
        <xdr:cNvPr id="33" name="Rectangle 2">
          <a:hlinkClick xmlns:r="http://schemas.openxmlformats.org/officeDocument/2006/relationships" r:id="rId5"/>
          <a:extLst>
            <a:ext uri="{FF2B5EF4-FFF2-40B4-BE49-F238E27FC236}">
              <a16:creationId xmlns:a16="http://schemas.microsoft.com/office/drawing/2014/main" id="{6E132F8D-E87D-4F7A-AC5E-A6D947CD50A6}"/>
            </a:ext>
          </a:extLst>
        </xdr:cNvPr>
        <xdr:cNvSpPr>
          <a:spLocks noChangeArrowheads="1"/>
        </xdr:cNvSpPr>
      </xdr:nvSpPr>
      <xdr:spPr bwMode="auto">
        <a:xfrm>
          <a:off x="3543399" y="1754036"/>
          <a:ext cx="971753"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 graaddagen</a:t>
          </a:r>
          <a:endParaRPr lang="nl-NL" sz="600" b="0" i="0" strike="noStrike">
            <a:solidFill>
              <a:srgbClr val="000000"/>
            </a:solidFill>
            <a:latin typeface="Arial"/>
            <a:cs typeface="Arial"/>
          </a:endParaRPr>
        </a:p>
      </xdr:txBody>
    </xdr:sp>
    <xdr:clientData/>
  </xdr:twoCellAnchor>
  <xdr:twoCellAnchor>
    <xdr:from>
      <xdr:col>3</xdr:col>
      <xdr:colOff>220073</xdr:colOff>
      <xdr:row>14</xdr:row>
      <xdr:rowOff>73303</xdr:rowOff>
    </xdr:from>
    <xdr:to>
      <xdr:col>4</xdr:col>
      <xdr:colOff>595403</xdr:colOff>
      <xdr:row>17</xdr:row>
      <xdr:rowOff>6053</xdr:rowOff>
    </xdr:to>
    <xdr:sp macro="" textlink="">
      <xdr:nvSpPr>
        <xdr:cNvPr id="34" name="Rectangle 2">
          <a:hlinkClick xmlns:r="http://schemas.openxmlformats.org/officeDocument/2006/relationships" r:id="rId6"/>
          <a:extLst>
            <a:ext uri="{FF2B5EF4-FFF2-40B4-BE49-F238E27FC236}">
              <a16:creationId xmlns:a16="http://schemas.microsoft.com/office/drawing/2014/main" id="{60BC4471-8157-4E36-B1B5-7CA001DF7D61}"/>
            </a:ext>
          </a:extLst>
        </xdr:cNvPr>
        <xdr:cNvSpPr>
          <a:spLocks noChangeArrowheads="1"/>
        </xdr:cNvSpPr>
      </xdr:nvSpPr>
      <xdr:spPr bwMode="auto">
        <a:xfrm>
          <a:off x="2012505" y="2541144"/>
          <a:ext cx="981466"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159801</xdr:colOff>
      <xdr:row>14</xdr:row>
      <xdr:rowOff>81966</xdr:rowOff>
    </xdr:from>
    <xdr:to>
      <xdr:col>6</xdr:col>
      <xdr:colOff>535043</xdr:colOff>
      <xdr:row>17</xdr:row>
      <xdr:rowOff>14716</xdr:rowOff>
    </xdr:to>
    <xdr:sp macro="" textlink="">
      <xdr:nvSpPr>
        <xdr:cNvPr id="35" name="Rectangle 2">
          <a:hlinkClick xmlns:r="http://schemas.openxmlformats.org/officeDocument/2006/relationships" r:id="rId7"/>
          <a:extLst>
            <a:ext uri="{FF2B5EF4-FFF2-40B4-BE49-F238E27FC236}">
              <a16:creationId xmlns:a16="http://schemas.microsoft.com/office/drawing/2014/main" id="{F764184C-6F4A-4DD6-8569-7B86ECE0233A}"/>
            </a:ext>
          </a:extLst>
        </xdr:cNvPr>
        <xdr:cNvSpPr>
          <a:spLocks noChangeArrowheads="1"/>
        </xdr:cNvSpPr>
      </xdr:nvSpPr>
      <xdr:spPr bwMode="auto">
        <a:xfrm>
          <a:off x="3303051" y="2549807"/>
          <a:ext cx="981378"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3</xdr:col>
      <xdr:colOff>223475</xdr:colOff>
      <xdr:row>18</xdr:row>
      <xdr:rowOff>73745</xdr:rowOff>
    </xdr:from>
    <xdr:to>
      <xdr:col>4</xdr:col>
      <xdr:colOff>590501</xdr:colOff>
      <xdr:row>20</xdr:row>
      <xdr:rowOff>160586</xdr:rowOff>
    </xdr:to>
    <xdr:sp macro="" textlink="">
      <xdr:nvSpPr>
        <xdr:cNvPr id="36" name="Rectangle 2">
          <a:hlinkClick xmlns:r="http://schemas.openxmlformats.org/officeDocument/2006/relationships" r:id="rId8"/>
          <a:extLst>
            <a:ext uri="{FF2B5EF4-FFF2-40B4-BE49-F238E27FC236}">
              <a16:creationId xmlns:a16="http://schemas.microsoft.com/office/drawing/2014/main" id="{1AD05AB1-523C-4B7C-9A88-91639234CB76}"/>
            </a:ext>
          </a:extLst>
        </xdr:cNvPr>
        <xdr:cNvSpPr>
          <a:spLocks noChangeArrowheads="1"/>
        </xdr:cNvSpPr>
      </xdr:nvSpPr>
      <xdr:spPr bwMode="auto">
        <a:xfrm>
          <a:off x="2015907" y="3061131"/>
          <a:ext cx="973162"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156800</xdr:colOff>
      <xdr:row>18</xdr:row>
      <xdr:rowOff>73745</xdr:rowOff>
    </xdr:from>
    <xdr:to>
      <xdr:col>6</xdr:col>
      <xdr:colOff>520989</xdr:colOff>
      <xdr:row>20</xdr:row>
      <xdr:rowOff>160586</xdr:rowOff>
    </xdr:to>
    <xdr:sp macro="" textlink="">
      <xdr:nvSpPr>
        <xdr:cNvPr id="37" name="Rectangle 2">
          <a:hlinkClick xmlns:r="http://schemas.openxmlformats.org/officeDocument/2006/relationships" r:id="rId9"/>
          <a:extLst>
            <a:ext uri="{FF2B5EF4-FFF2-40B4-BE49-F238E27FC236}">
              <a16:creationId xmlns:a16="http://schemas.microsoft.com/office/drawing/2014/main" id="{EA69ABDD-CDD1-4E53-97BB-9072129D9C0A}"/>
            </a:ext>
          </a:extLst>
        </xdr:cNvPr>
        <xdr:cNvSpPr>
          <a:spLocks noChangeArrowheads="1"/>
        </xdr:cNvSpPr>
      </xdr:nvSpPr>
      <xdr:spPr bwMode="auto">
        <a:xfrm>
          <a:off x="3300050" y="3061131"/>
          <a:ext cx="970325"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224544</xdr:colOff>
      <xdr:row>22</xdr:row>
      <xdr:rowOff>73746</xdr:rowOff>
    </xdr:from>
    <xdr:to>
      <xdr:col>4</xdr:col>
      <xdr:colOff>586656</xdr:colOff>
      <xdr:row>25</xdr:row>
      <xdr:rowOff>5804</xdr:rowOff>
    </xdr:to>
    <xdr:sp macro="" textlink="">
      <xdr:nvSpPr>
        <xdr:cNvPr id="38" name="Rectangle 2">
          <a:hlinkClick xmlns:r="http://schemas.openxmlformats.org/officeDocument/2006/relationships" r:id="rId10"/>
          <a:extLst>
            <a:ext uri="{FF2B5EF4-FFF2-40B4-BE49-F238E27FC236}">
              <a16:creationId xmlns:a16="http://schemas.microsoft.com/office/drawing/2014/main" id="{020E8172-30E3-40B5-80BA-59B73B4F9B08}"/>
            </a:ext>
          </a:extLst>
        </xdr:cNvPr>
        <xdr:cNvSpPr>
          <a:spLocks noChangeArrowheads="1"/>
        </xdr:cNvSpPr>
      </xdr:nvSpPr>
      <xdr:spPr bwMode="auto">
        <a:xfrm>
          <a:off x="2016976" y="3580678"/>
          <a:ext cx="968248"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154059</xdr:colOff>
      <xdr:row>22</xdr:row>
      <xdr:rowOff>73746</xdr:rowOff>
    </xdr:from>
    <xdr:to>
      <xdr:col>6</xdr:col>
      <xdr:colOff>519476</xdr:colOff>
      <xdr:row>25</xdr:row>
      <xdr:rowOff>5804</xdr:rowOff>
    </xdr:to>
    <xdr:sp macro="" textlink="">
      <xdr:nvSpPr>
        <xdr:cNvPr id="39" name="Rectangle 2">
          <a:hlinkClick xmlns:r="http://schemas.openxmlformats.org/officeDocument/2006/relationships" r:id="rId11"/>
          <a:extLst>
            <a:ext uri="{FF2B5EF4-FFF2-40B4-BE49-F238E27FC236}">
              <a16:creationId xmlns:a16="http://schemas.microsoft.com/office/drawing/2014/main" id="{6AAECDEF-CDCE-4F98-8538-0760B42E74B6}"/>
            </a:ext>
          </a:extLst>
        </xdr:cNvPr>
        <xdr:cNvSpPr>
          <a:spLocks noChangeArrowheads="1"/>
        </xdr:cNvSpPr>
      </xdr:nvSpPr>
      <xdr:spPr bwMode="auto">
        <a:xfrm>
          <a:off x="3297309" y="3580678"/>
          <a:ext cx="971553"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a:t>
          </a:r>
          <a:r>
            <a:rPr lang="nl-NL" sz="1000" b="0" i="0" strike="noStrike" baseline="0">
              <a:solidFill>
                <a:srgbClr val="000000"/>
              </a:solidFill>
              <a:latin typeface="Arial"/>
              <a:cs typeface="Arial"/>
            </a:rPr>
            <a:t>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153521</xdr:colOff>
      <xdr:row>26</xdr:row>
      <xdr:rowOff>69232</xdr:rowOff>
    </xdr:from>
    <xdr:to>
      <xdr:col>6</xdr:col>
      <xdr:colOff>523357</xdr:colOff>
      <xdr:row>29</xdr:row>
      <xdr:rowOff>33135</xdr:rowOff>
    </xdr:to>
    <xdr:sp macro="" textlink="">
      <xdr:nvSpPr>
        <xdr:cNvPr id="41" name="Rectangle 2">
          <a:hlinkClick xmlns:r="http://schemas.openxmlformats.org/officeDocument/2006/relationships" r:id="rId12"/>
          <a:extLst>
            <a:ext uri="{FF2B5EF4-FFF2-40B4-BE49-F238E27FC236}">
              <a16:creationId xmlns:a16="http://schemas.microsoft.com/office/drawing/2014/main" id="{A2272E19-7D04-41E0-A74C-EE9FCC89DE92}"/>
            </a:ext>
          </a:extLst>
        </xdr:cNvPr>
        <xdr:cNvSpPr>
          <a:spLocks noChangeArrowheads="1"/>
        </xdr:cNvSpPr>
      </xdr:nvSpPr>
      <xdr:spPr bwMode="auto">
        <a:xfrm>
          <a:off x="3296771" y="4095709"/>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225075</xdr:colOff>
      <xdr:row>30</xdr:row>
      <xdr:rowOff>67846</xdr:rowOff>
    </xdr:from>
    <xdr:to>
      <xdr:col>4</xdr:col>
      <xdr:colOff>591788</xdr:colOff>
      <xdr:row>32</xdr:row>
      <xdr:rowOff>148193</xdr:rowOff>
    </xdr:to>
    <xdr:sp macro="" textlink="">
      <xdr:nvSpPr>
        <xdr:cNvPr id="42" name="Rectangle 2">
          <a:hlinkClick xmlns:r="http://schemas.openxmlformats.org/officeDocument/2006/relationships" r:id="rId13"/>
          <a:extLst>
            <a:ext uri="{FF2B5EF4-FFF2-40B4-BE49-F238E27FC236}">
              <a16:creationId xmlns:a16="http://schemas.microsoft.com/office/drawing/2014/main" id="{7AFE7593-0D50-493C-BD9F-F718422965CB}"/>
            </a:ext>
          </a:extLst>
        </xdr:cNvPr>
        <xdr:cNvSpPr>
          <a:spLocks noChangeArrowheads="1"/>
        </xdr:cNvSpPr>
      </xdr:nvSpPr>
      <xdr:spPr bwMode="auto">
        <a:xfrm>
          <a:off x="2017507" y="4613869"/>
          <a:ext cx="972849"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Toelichting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150780</xdr:colOff>
      <xdr:row>30</xdr:row>
      <xdr:rowOff>67846</xdr:rowOff>
    </xdr:from>
    <xdr:to>
      <xdr:col>6</xdr:col>
      <xdr:colOff>524019</xdr:colOff>
      <xdr:row>32</xdr:row>
      <xdr:rowOff>148193</xdr:rowOff>
    </xdr:to>
    <xdr:sp macro="" textlink="">
      <xdr:nvSpPr>
        <xdr:cNvPr id="43" name="Rectangle 2">
          <a:hlinkClick xmlns:r="http://schemas.openxmlformats.org/officeDocument/2006/relationships" r:id="rId14"/>
          <a:extLst>
            <a:ext uri="{FF2B5EF4-FFF2-40B4-BE49-F238E27FC236}">
              <a16:creationId xmlns:a16="http://schemas.microsoft.com/office/drawing/2014/main" id="{42EBEDD2-6BC0-4DA3-9DE9-A0854028BFE9}"/>
            </a:ext>
          </a:extLst>
        </xdr:cNvPr>
        <xdr:cNvSpPr>
          <a:spLocks noChangeArrowheads="1"/>
        </xdr:cNvSpPr>
      </xdr:nvSpPr>
      <xdr:spPr bwMode="auto">
        <a:xfrm>
          <a:off x="3294030" y="4613869"/>
          <a:ext cx="979375"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Voorbeeld berekening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499630</xdr:colOff>
      <xdr:row>5</xdr:row>
      <xdr:rowOff>136640</xdr:rowOff>
    </xdr:from>
    <xdr:to>
      <xdr:col>6</xdr:col>
      <xdr:colOff>305628</xdr:colOff>
      <xdr:row>7</xdr:row>
      <xdr:rowOff>152459</xdr:rowOff>
    </xdr:to>
    <xdr:sp macro="" textlink="">
      <xdr:nvSpPr>
        <xdr:cNvPr id="28" name="Rectangle 2">
          <a:hlinkClick xmlns:r="http://schemas.openxmlformats.org/officeDocument/2006/relationships" r:id="rId15"/>
          <a:extLst>
            <a:ext uri="{FF2B5EF4-FFF2-40B4-BE49-F238E27FC236}">
              <a16:creationId xmlns:a16="http://schemas.microsoft.com/office/drawing/2014/main" id="{B4E49308-BDF0-482C-BA60-5B91A48F4AA7}"/>
            </a:ext>
          </a:extLst>
        </xdr:cNvPr>
        <xdr:cNvSpPr>
          <a:spLocks noChangeArrowheads="1"/>
        </xdr:cNvSpPr>
      </xdr:nvSpPr>
      <xdr:spPr bwMode="auto">
        <a:xfrm>
          <a:off x="2681721" y="1781867"/>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Interactieve</a:t>
          </a:r>
          <a:r>
            <a:rPr lang="nl-NL" sz="1000" b="0" i="0" strike="noStrike" baseline="0">
              <a:solidFill>
                <a:srgbClr val="000000"/>
              </a:solidFill>
              <a:latin typeface="Arial"/>
              <a:cs typeface="Arial"/>
            </a:rPr>
            <a:t> selectie</a:t>
          </a:r>
          <a:endParaRPr lang="nl-NL" sz="600" b="0" i="0" strike="noStrike">
            <a:solidFill>
              <a:srgbClr val="000000"/>
            </a:solidFill>
            <a:latin typeface="Arial"/>
            <a:cs typeface="Arial"/>
          </a:endParaRPr>
        </a:p>
      </xdr:txBody>
    </xdr:sp>
    <xdr:clientData/>
  </xdr:twoCellAnchor>
  <xdr:twoCellAnchor>
    <xdr:from>
      <xdr:col>3</xdr:col>
      <xdr:colOff>236648</xdr:colOff>
      <xdr:row>26</xdr:row>
      <xdr:rowOff>65770</xdr:rowOff>
    </xdr:from>
    <xdr:to>
      <xdr:col>4</xdr:col>
      <xdr:colOff>606484</xdr:colOff>
      <xdr:row>29</xdr:row>
      <xdr:rowOff>29673</xdr:rowOff>
    </xdr:to>
    <xdr:sp macro="" textlink="">
      <xdr:nvSpPr>
        <xdr:cNvPr id="29" name="Rectangle 2">
          <a:hlinkClick xmlns:r="http://schemas.openxmlformats.org/officeDocument/2006/relationships" r:id="rId16"/>
          <a:extLst>
            <a:ext uri="{FF2B5EF4-FFF2-40B4-BE49-F238E27FC236}">
              <a16:creationId xmlns:a16="http://schemas.microsoft.com/office/drawing/2014/main" id="{EB13BFCF-69C1-4885-9B92-AAF681330178}"/>
            </a:ext>
          </a:extLst>
        </xdr:cNvPr>
        <xdr:cNvSpPr>
          <a:spLocks noChangeArrowheads="1"/>
        </xdr:cNvSpPr>
      </xdr:nvSpPr>
      <xdr:spPr bwMode="auto">
        <a:xfrm>
          <a:off x="2029080" y="4092247"/>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xdr:row>
      <xdr:rowOff>180975</xdr:rowOff>
    </xdr:from>
    <xdr:to>
      <xdr:col>6</xdr:col>
      <xdr:colOff>657225</xdr:colOff>
      <xdr:row>10</xdr:row>
      <xdr:rowOff>15240</xdr:rowOff>
    </xdr:to>
    <mc:AlternateContent xmlns:mc="http://schemas.openxmlformats.org/markup-compatibility/2006" xmlns:tsle="http://schemas.microsoft.com/office/drawing/2012/timeslicer">
      <mc:Choice Requires="tsle">
        <xdr:graphicFrame macro="">
          <xdr:nvGraphicFramePr>
            <xdr:cNvPr id="2" name="Datum">
              <a:extLst>
                <a:ext uri="{FF2B5EF4-FFF2-40B4-BE49-F238E27FC236}">
                  <a16:creationId xmlns:a16="http://schemas.microsoft.com/office/drawing/2014/main" id="{20CD5850-AF3C-BFF6-AC46-6A30A3C4A61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61924" y="847725"/>
              <a:ext cx="6238876" cy="136207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7</xdr:col>
      <xdr:colOff>381000</xdr:colOff>
      <xdr:row>2</xdr:row>
      <xdr:rowOff>180975</xdr:rowOff>
    </xdr:from>
    <xdr:to>
      <xdr:col>9</xdr:col>
      <xdr:colOff>116205</xdr:colOff>
      <xdr:row>10</xdr:row>
      <xdr:rowOff>15240</xdr:rowOff>
    </xdr:to>
    <mc:AlternateContent xmlns:mc="http://schemas.openxmlformats.org/markup-compatibility/2006" xmlns:a14="http://schemas.microsoft.com/office/drawing/2010/main">
      <mc:Choice Requires="a14">
        <xdr:graphicFrame macro="">
          <xdr:nvGraphicFramePr>
            <xdr:cNvPr id="5" name="weerstation">
              <a:extLst>
                <a:ext uri="{FF2B5EF4-FFF2-40B4-BE49-F238E27FC236}">
                  <a16:creationId xmlns:a16="http://schemas.microsoft.com/office/drawing/2014/main" id="{7CFFCFED-8570-FF70-EEB0-BDBB84D57555}"/>
                </a:ext>
              </a:extLst>
            </xdr:cNvPr>
            <xdr:cNvGraphicFramePr/>
          </xdr:nvGraphicFramePr>
          <xdr:xfrm>
            <a:off x="0" y="0"/>
            <a:ext cx="0" cy="0"/>
          </xdr:xfrm>
          <a:graphic>
            <a:graphicData uri="http://schemas.microsoft.com/office/drawing/2010/slicer">
              <sle:slicer xmlns:sle="http://schemas.microsoft.com/office/drawing/2010/slicer" name="weerstation"/>
            </a:graphicData>
          </a:graphic>
        </xdr:graphicFrame>
      </mc:Choice>
      <mc:Fallback xmlns="">
        <xdr:sp macro="" textlink="">
          <xdr:nvSpPr>
            <xdr:cNvPr id="0" name=""/>
            <xdr:cNvSpPr>
              <a:spLocks noTextEdit="1"/>
            </xdr:cNvSpPr>
          </xdr:nvSpPr>
          <xdr:spPr>
            <a:xfrm>
              <a:off x="7067550" y="847725"/>
              <a:ext cx="1828800" cy="13620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0</xdr:row>
      <xdr:rowOff>81915</xdr:rowOff>
    </xdr:from>
    <xdr:to>
      <xdr:col>6</xdr:col>
      <xdr:colOff>1690945</xdr:colOff>
      <xdr:row>2</xdr:row>
      <xdr:rowOff>109361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F63E6A6-E251-48C3-B452-3739DAEB85B5}"/>
            </a:ext>
          </a:extLst>
        </xdr:cNvPr>
        <xdr:cNvSpPr>
          <a:spLocks noChangeArrowheads="1"/>
        </xdr:cNvSpPr>
      </xdr:nvSpPr>
      <xdr:spPr bwMode="auto">
        <a:xfrm>
          <a:off x="6320790" y="81915"/>
          <a:ext cx="1609030" cy="35129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B56727-3D06-4AC8-8E9B-A5C4EE07F950}"/>
            </a:ext>
          </a:extLst>
        </xdr:cNvPr>
        <xdr:cNvSpPr>
          <a:spLocks noChangeArrowheads="1"/>
        </xdr:cNvSpPr>
      </xdr:nvSpPr>
      <xdr:spPr bwMode="auto">
        <a:xfrm>
          <a:off x="6515100" y="0"/>
          <a:ext cx="1457325"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FA6C3E71-9BAE-4899-BCF6-EF273E3DA475}"/>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C010666-B2D9-4DE4-B484-FE766AD3331C}"/>
            </a:ext>
          </a:extLst>
        </xdr:cNvPr>
        <xdr:cNvSpPr>
          <a:spLocks noChangeArrowheads="1"/>
        </xdr:cNvSpPr>
      </xdr:nvSpPr>
      <xdr:spPr bwMode="auto">
        <a:xfrm>
          <a:off x="5013960" y="0"/>
          <a:ext cx="1327785" cy="40455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8808014-5B46-4B1D-98F6-DBDA556434F2}"/>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B2FE992-BD00-4590-B02A-CF7AE3263C6D}"/>
            </a:ext>
          </a:extLst>
        </xdr:cNvPr>
        <xdr:cNvSpPr>
          <a:spLocks noChangeArrowheads="1"/>
        </xdr:cNvSpPr>
      </xdr:nvSpPr>
      <xdr:spPr bwMode="auto">
        <a:xfrm>
          <a:off x="492442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859BB94-CF20-4AAA-B295-C35E9B46CEE4}"/>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E75B473-2698-481A-9BCC-6AB61A116E8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ED9B9A5-48D9-491F-A2AC-FB3D20D332D5}"/>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89A4C45-0F22-4AE5-8D55-DF578A302BB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B2F9490-0BDB-4D90-98BD-05E28D3566DE}"/>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744DF54-14B6-4E60-A425-70727507FF3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4022C37-13F5-4E8F-8513-D01632824EA9}"/>
            </a:ext>
          </a:extLst>
        </xdr:cNvPr>
        <xdr:cNvSpPr>
          <a:spLocks noChangeArrowheads="1"/>
        </xdr:cNvSpPr>
      </xdr:nvSpPr>
      <xdr:spPr bwMode="auto">
        <a:xfrm>
          <a:off x="399097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63505F13-211F-4F53-A3CD-25D34FC13C71}"/>
            </a:ext>
          </a:extLst>
        </xdr:cNvPr>
        <xdr:cNvSpPr>
          <a:spLocks noChangeArrowheads="1"/>
        </xdr:cNvSpPr>
      </xdr:nvSpPr>
      <xdr:spPr bwMode="auto">
        <a:xfrm>
          <a:off x="335280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7BE1A1-0714-4CEF-BD54-E17EBDD68A1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418863</xdr:colOff>
      <xdr:row>1</xdr:row>
      <xdr:rowOff>40658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BD61A0D7-6DB6-44ED-B90E-03E90E04419C}"/>
            </a:ext>
          </a:extLst>
        </xdr:cNvPr>
        <xdr:cNvSpPr>
          <a:spLocks noChangeArrowheads="1"/>
        </xdr:cNvSpPr>
      </xdr:nvSpPr>
      <xdr:spPr bwMode="auto">
        <a:xfrm>
          <a:off x="1828800" y="0"/>
          <a:ext cx="1638063" cy="37403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182454</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671D562-DE10-4BF3-8CDD-21C8FB3786F6}"/>
            </a:ext>
          </a:extLst>
        </xdr:cNvPr>
        <xdr:cNvSpPr>
          <a:spLocks noChangeArrowheads="1"/>
        </xdr:cNvSpPr>
      </xdr:nvSpPr>
      <xdr:spPr bwMode="auto">
        <a:xfrm>
          <a:off x="5124450" y="0"/>
          <a:ext cx="1611204" cy="36264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ns Heuven" id="{58C87F39-F2CF-4C86-841A-D942DD51F22A}" userId="S::ajh@kwa.nl::8efbc48f-5b57-4b8f-807c-45a86124b0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h" refreshedDate="45663.40176064815" createdVersion="8" refreshedVersion="8" minRefreshableVersion="3" recordCount="170" xr:uid="{58EDB798-2926-4EA7-A57E-7E493ADF1C43}">
  <cacheSource type="worksheet">
    <worksheetSource name="jaar_zip"/>
  </cacheSource>
  <cacheFields count="16">
    <cacheField name="# STN" numFmtId="0">
      <sharedItems containsSemiMixedTypes="0" containsString="0" containsNumber="1" containsInteger="1" minValue="215" maxValue="391"/>
    </cacheField>
    <cacheField name="YYYYMMDD" numFmtId="0">
      <sharedItems containsSemiMixedTypes="0" containsString="0" containsNumber="1" containsInteger="1" minValue="20250101" maxValue="20250105"/>
    </cacheField>
    <cacheField name="windsnelheid" numFmtId="0">
      <sharedItems containsString="0" containsBlank="1" containsNumber="1" minValue="1.9" maxValue="17.399999999999999"/>
    </cacheField>
    <cacheField name="etmaaltemperatuur" numFmtId="0">
      <sharedItems containsSemiMixedTypes="0" containsString="0" containsNumber="1" minValue="0.1" maxValue="8.1999999999999993"/>
    </cacheField>
    <cacheField name="globale_straling" numFmtId="0">
      <sharedItems containsString="0" containsBlank="1" containsNumber="1" containsInteger="1" minValue="23" maxValue="392"/>
    </cacheField>
    <cacheField name="neerslag" numFmtId="0">
      <sharedItems containsString="0" containsBlank="1" containsNumber="1" minValue="-0.1" maxValue="22.9"/>
    </cacheField>
    <cacheField name="luchtdruk" numFmtId="0">
      <sharedItems containsString="0" containsBlank="1" containsNumber="1" minValue="992.2" maxValue="1021.4"/>
    </cacheField>
    <cacheField name="rel._vochtigheid" numFmtId="0">
      <sharedItems containsSemiMixedTypes="0" containsString="0" containsNumber="1" containsInteger="1" minValue="72" maxValue="97"/>
    </cacheField>
    <cacheField name="KNMI_Stations.Naam_weerstation" numFmtId="0">
      <sharedItems count="34">
        <s v="Voorschoten"/>
        <s v="De Kooy"/>
        <s v="Schiphol"/>
        <s v="Vlieland"/>
        <s v="Berkhout"/>
        <s v="Hoorn (Terschelling)"/>
        <s v="Wijk aan Zee"/>
        <s v="De Bilt"/>
        <s v="Stavoren"/>
        <s v="Lelystad"/>
        <s v="Leeuwarden"/>
        <s v="Marknesse"/>
        <s v="Deelen"/>
        <s v="Lauwersoog"/>
        <s v="Heino"/>
        <s v="Hoogeveen"/>
        <s v="Eelde"/>
        <s v="Hupsel"/>
        <s v="Nieuw Beerta"/>
        <s v="Twenthe"/>
        <s v="Vlissingen"/>
        <s v="Westdorpe"/>
        <s v="Wilhelminadorp"/>
        <s v="Hoek van Holland"/>
        <s v="Woensdrecht"/>
        <s v="Rotterdam"/>
        <s v="Cabauw"/>
        <s v="Gilze-Rijen"/>
        <s v="Herwijnen"/>
        <s v="Eindhoven"/>
        <s v="Volkel"/>
        <s v="Ell"/>
        <s v="Maastricht"/>
        <s v="Arcen"/>
      </sharedItems>
    </cacheField>
    <cacheField name="Datum" numFmtId="164">
      <sharedItems containsSemiMixedTypes="0" containsNonDate="0" containsDate="1" containsString="0" minDate="2024-01-01T00:00:00" maxDate="2025-01-06T00:00:00" count="342">
        <d v="2025-01-01T00:00:00"/>
        <d v="2025-01-02T00:00:00"/>
        <d v="2025-01-03T00:00:00"/>
        <d v="2025-01-04T00:00:00"/>
        <d v="2025-01-05T00:00:00"/>
        <d v="2024-01-01T00:00:00" u="1"/>
        <d v="2024-01-02T00:00:00" u="1"/>
        <d v="2024-01-03T00:00:00" u="1"/>
        <d v="2024-01-04T00:00:00" u="1"/>
        <d v="2024-01-05T00:00:00" u="1"/>
        <d v="2024-01-06T00:00:00" u="1"/>
        <d v="2024-01-07T00:00:00" u="1"/>
        <d v="2024-01-08T00:00:00" u="1"/>
        <d v="2024-01-09T00:00:00" u="1"/>
        <d v="2024-01-10T00:00:00" u="1"/>
        <d v="2024-01-11T00:00:00" u="1"/>
        <d v="2024-01-12T00:00:00" u="1"/>
        <d v="2024-01-13T00:00:00" u="1"/>
        <d v="2024-01-14T00:00:00" u="1"/>
        <d v="2024-01-15T00:00:00" u="1"/>
        <d v="2024-01-16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1T00:00:00" u="1"/>
        <d v="2024-02-02T00:00:00" u="1"/>
        <d v="2024-02-03T00:00:00" u="1"/>
        <d v="2024-02-04T00:00:00" u="1"/>
        <d v="2024-02-05T00:00:00" u="1"/>
        <d v="2024-02-06T00:00:00" u="1"/>
        <d v="2024-02-07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2-29T00:00:00" u="1"/>
        <d v="2024-03-01T00:00:00" u="1"/>
        <d v="2024-03-02T00:00:00" u="1"/>
        <d v="2024-03-03T00:00:00" u="1"/>
        <d v="2024-03-04T00:00:00" u="1"/>
        <d v="2024-03-05T00:00:00" u="1"/>
        <d v="2024-03-06T00:00:00" u="1"/>
        <d v="2024-03-07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1T00:00:00" u="1"/>
        <d v="2024-04-02T00:00:00" u="1"/>
        <d v="2024-04-03T00:00:00" u="1"/>
        <d v="2024-04-04T00:00:00" u="1"/>
        <d v="2024-04-05T00:00:00" u="1"/>
        <d v="2024-04-06T00:00:00" u="1"/>
        <d v="2024-04-07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1T00:00:00" u="1"/>
        <d v="2024-05-02T00:00:00" u="1"/>
        <d v="2024-05-03T00:00:00" u="1"/>
        <d v="2024-05-04T00:00:00" u="1"/>
        <d v="2024-05-05T00:00:00" u="1"/>
        <d v="2024-05-06T00:00:00" u="1"/>
        <d v="2024-05-07T00:00:00" u="1"/>
        <d v="2024-05-08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0T00:00:00" u="1"/>
        <d v="2024-05-31T00:00:00" u="1"/>
        <d v="2024-06-01T00:00:00" u="1"/>
        <d v="2024-06-02T00:00:00" u="1"/>
        <d v="2024-06-03T00:00:00" u="1"/>
        <d v="2024-06-04T00:00:00" u="1"/>
        <d v="2024-06-05T00:00:00" u="1"/>
        <d v="2024-06-06T00:00:00" u="1"/>
        <d v="2024-06-07T00:00:00" u="1"/>
        <d v="2024-06-08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1T00:00:00" u="1"/>
        <d v="2024-07-02T00:00:00" u="1"/>
        <d v="2024-07-03T00:00:00" u="1"/>
        <d v="2024-07-04T00:00:00" u="1"/>
        <d v="2024-07-05T00:00:00" u="1"/>
        <d v="2024-07-06T00:00:00" u="1"/>
        <d v="2024-07-07T00:00:00" u="1"/>
        <d v="2024-07-08T00:00:00" u="1"/>
        <d v="2024-07-09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1T00:00:00" u="1"/>
        <d v="2024-08-02T00:00:00" u="1"/>
        <d v="2024-08-03T00:00:00" u="1"/>
        <d v="2024-08-04T00:00:00" u="1"/>
        <d v="2024-08-05T00:00:00" u="1"/>
        <d v="2024-08-06T00:00:00" u="1"/>
        <d v="2024-08-07T00:00:00" u="1"/>
        <d v="2024-08-08T00:00:00" u="1"/>
        <d v="2024-08-09T00:00:00" u="1"/>
        <d v="2024-08-10T00:00:00" u="1"/>
        <d v="2024-08-11T00:00:00" u="1"/>
        <d v="2024-08-12T00:00:00" u="1"/>
        <d v="2024-08-13T00:00:00" u="1"/>
        <d v="2024-08-14T00:00:00" u="1"/>
        <d v="2024-08-15T00:00:00" u="1"/>
        <d v="2024-08-16T00:00:00" u="1"/>
        <d v="2024-08-17T00:00:00" u="1"/>
        <d v="2024-08-18T00:00:00" u="1"/>
        <d v="2024-08-19T00:00:00" u="1"/>
        <d v="2024-08-20T00:00:00" u="1"/>
        <d v="2024-08-21T00:00:00" u="1"/>
        <d v="2024-08-22T00:00:00" u="1"/>
        <d v="2024-08-23T00:00:00" u="1"/>
        <d v="2024-08-24T00:00:00" u="1"/>
        <d v="2024-08-25T00:00:00" u="1"/>
        <d v="2024-08-26T00:00:00" u="1"/>
        <d v="2024-08-27T00:00:00" u="1"/>
        <d v="2024-08-28T00:00:00" u="1"/>
        <d v="2024-08-29T00:00:00" u="1"/>
        <d v="2024-08-30T00:00:00" u="1"/>
        <d v="2024-08-31T00:00:00" u="1"/>
        <d v="2024-09-01T00:00:00" u="1"/>
        <d v="2024-09-02T00:00:00" u="1"/>
        <d v="2024-09-03T00:00:00" u="1"/>
        <d v="2024-09-04T00:00:00" u="1"/>
        <d v="2024-09-05T00:00:00" u="1"/>
        <d v="2024-09-06T00:00:00" u="1"/>
        <d v="2024-09-07T00:00:00" u="1"/>
        <d v="2024-09-08T00:00:00" u="1"/>
        <d v="2024-09-09T00:00:00" u="1"/>
        <d v="2024-09-10T00:00:00" u="1"/>
        <d v="2024-09-11T00:00:00" u="1"/>
        <d v="2024-09-12T00:00:00" u="1"/>
        <d v="2024-09-13T00:00:00" u="1"/>
        <d v="2024-09-14T00:00:00" u="1"/>
        <d v="2024-09-15T00:00:00" u="1"/>
        <d v="2024-09-16T00:00:00" u="1"/>
        <d v="2024-09-17T00:00:00" u="1"/>
        <d v="2024-09-18T00:00:00" u="1"/>
        <d v="2024-09-19T00:00:00" u="1"/>
        <d v="2024-09-20T00:00:00" u="1"/>
        <d v="2024-09-21T00:00:00" u="1"/>
        <d v="2024-09-22T00:00:00" u="1"/>
        <d v="2024-09-23T00:00:00" u="1"/>
        <d v="2024-09-24T00:00:00" u="1"/>
        <d v="2024-09-25T00:00:00" u="1"/>
        <d v="2024-09-26T00:00:00" u="1"/>
        <d v="2024-09-27T00:00:00" u="1"/>
        <d v="2024-09-28T00:00:00" u="1"/>
        <d v="2024-09-29T00:00:00" u="1"/>
        <d v="2024-09-30T00:00:00" u="1"/>
        <d v="2024-10-01T00:00:00" u="1"/>
        <d v="2024-10-02T00:00:00" u="1"/>
        <d v="2024-10-03T00:00:00" u="1"/>
        <d v="2024-10-04T00:00:00" u="1"/>
        <d v="2024-10-05T00:00:00" u="1"/>
        <d v="2024-10-06T00:00:00" u="1"/>
        <d v="2024-10-07T00:00:00" u="1"/>
        <d v="2024-10-08T00:00:00" u="1"/>
        <d v="2024-10-09T00:00:00" u="1"/>
        <d v="2024-10-10T00:00:00" u="1"/>
        <d v="2024-10-11T00:00:00" u="1"/>
        <d v="2024-10-12T00:00:00" u="1"/>
        <d v="2024-10-13T00:00:00" u="1"/>
        <d v="2024-10-14T00:00:00" u="1"/>
        <d v="2024-10-15T00:00:00" u="1"/>
        <d v="2024-10-16T00:00:00" u="1"/>
        <d v="2024-10-17T00:00:00" u="1"/>
        <d v="2024-10-18T00:00:00" u="1"/>
        <d v="2024-10-19T00:00:00" u="1"/>
        <d v="2024-10-20T00:00:00" u="1"/>
        <d v="2024-10-21T00:00:00" u="1"/>
        <d v="2024-10-22T00:00:00" u="1"/>
        <d v="2024-10-23T00:00:00" u="1"/>
        <d v="2024-10-24T00:00:00" u="1"/>
        <d v="2024-10-25T00:00:00" u="1"/>
        <d v="2024-10-26T00:00:00" u="1"/>
        <d v="2024-10-27T00:00:00" u="1"/>
        <d v="2024-10-28T00:00:00" u="1"/>
        <d v="2024-10-29T00:00:00" u="1"/>
        <d v="2024-10-30T00:00:00" u="1"/>
        <d v="2024-10-31T00:00:00" u="1"/>
        <d v="2024-11-01T00:00:00" u="1"/>
        <d v="2024-11-02T00:00:00" u="1"/>
        <d v="2024-11-03T00:00:00" u="1"/>
        <d v="2024-11-04T00:00:00" u="1"/>
        <d v="2024-11-05T00:00:00" u="1"/>
        <d v="2024-11-06T00:00:00" u="1"/>
        <d v="2024-11-07T00:00:00" u="1"/>
        <d v="2024-11-08T00:00:00" u="1"/>
        <d v="2024-11-09T00:00:00" u="1"/>
        <d v="2024-11-10T00:00:00" u="1"/>
        <d v="2024-11-11T00:00:00" u="1"/>
        <d v="2024-11-12T00:00:00" u="1"/>
        <d v="2024-11-13T00:00:00" u="1"/>
        <d v="2024-11-14T00:00:00" u="1"/>
        <d v="2024-11-15T00:00:00" u="1"/>
        <d v="2024-11-16T00:00:00" u="1"/>
        <d v="2024-11-17T00:00:00" u="1"/>
        <d v="2024-11-18T00:00:00" u="1"/>
        <d v="2024-11-19T00:00:00" u="1"/>
        <d v="2024-11-20T00:00:00" u="1"/>
        <d v="2024-11-21T00:00:00" u="1"/>
        <d v="2024-11-22T00:00:00" u="1"/>
        <d v="2024-11-23T00:00:00" u="1"/>
        <d v="2024-11-24T00:00:00" u="1"/>
        <d v="2024-11-25T00:00:00" u="1"/>
        <d v="2024-11-26T00:00:00" u="1"/>
        <d v="2024-11-27T00:00:00" u="1"/>
        <d v="2024-11-28T00:00:00" u="1"/>
        <d v="2024-11-29T00:00:00" u="1"/>
        <d v="2024-11-30T00:00:00" u="1"/>
        <d v="2024-12-01T00:00:00" u="1"/>
        <d v="2024-12-02T00:00:00" u="1"/>
      </sharedItems>
      <fieldGroup par="15"/>
    </cacheField>
    <cacheField name="weeknr" numFmtId="0">
      <sharedItems count="51">
        <s v="25-01"/>
        <s v="24-01" u="1"/>
        <s v="24-02" u="1"/>
        <s v="24-03" u="1"/>
        <s v="24-04" u="1"/>
        <s v="24-05" u="1"/>
        <s v="24-06" u="1"/>
        <s v="24-07" u="1"/>
        <s v="24-08" u="1"/>
        <s v="24-09" u="1"/>
        <s v="24-10" u="1"/>
        <s v="24-11" u="1"/>
        <s v="24-12" u="1"/>
        <s v="24-13" u="1"/>
        <s v="24-14" u="1"/>
        <s v="24-15" u="1"/>
        <s v="24-16" u="1"/>
        <s v="24-17" u="1"/>
        <s v="24-18" u="1"/>
        <s v="24-19" u="1"/>
        <s v="24-20" u="1"/>
        <s v="24-21" u="1"/>
        <s v="24-22" u="1"/>
        <s v="24-23" u="1"/>
        <s v="24-24" u="1"/>
        <s v="24-25" u="1"/>
        <s v="24-26" u="1"/>
        <s v="24-27" u="1"/>
        <s v="24-28" u="1"/>
        <s v="24-29" u="1"/>
        <s v="24-30" u="1"/>
        <s v="24-31" u="1"/>
        <s v="24-32" u="1"/>
        <s v="24-33" u="1"/>
        <s v="24-34" u="1"/>
        <s v="24-35" u="1"/>
        <s v="24-36" u="1"/>
        <s v="24-37" u="1"/>
        <s v="24-38" u="1"/>
        <s v="24-39" u="1"/>
        <s v="24-40" u="1"/>
        <s v="24-41" u="1"/>
        <s v="24-42" u="1"/>
        <s v="24-43" u="1"/>
        <s v="24-44" u="1"/>
        <s v="24-45" u="1"/>
        <s v="24-46" u="1"/>
        <s v="24-47" u="1"/>
        <s v="24-48" u="1"/>
        <s v="24-49" u="1"/>
        <s v="2024-01" u="1"/>
      </sharedItems>
    </cacheField>
    <cacheField name="maand" numFmtId="0">
      <sharedItems containsSemiMixedTypes="0" containsString="0" containsNumber="1" containsInteger="1" minValue="1" maxValue="12" count="12">
        <n v="1"/>
        <n v="2" u="1"/>
        <n v="3" u="1"/>
        <n v="4" u="1"/>
        <n v="5" u="1"/>
        <n v="6" u="1"/>
        <n v="7" u="1"/>
        <n v="8" u="1"/>
        <n v="9" u="1"/>
        <n v="10" u="1"/>
        <n v="11" u="1"/>
        <n v="12" u="1"/>
      </sharedItems>
    </cacheField>
    <cacheField name="graaddagen" numFmtId="0">
      <sharedItems containsSemiMixedTypes="0" containsString="0" containsNumber="1" minValue="9.8000000000000007" maxValue="17.899999999999999"/>
    </cacheField>
    <cacheField name="gew. Graaddagen" numFmtId="0">
      <sharedItems containsSemiMixedTypes="0" containsString="0" containsNumber="1" minValue="10.780000000000001" maxValue="19.690000000000001"/>
    </cacheField>
    <cacheField name="koeldagen" numFmtId="0">
      <sharedItems containsSemiMixedTypes="0" containsString="0" containsNumber="1" containsInteger="1" minValue="0" maxValue="0"/>
    </cacheField>
    <cacheField name="Dagen (Datum)" numFmtId="0" databaseField="0">
      <fieldGroup base="9">
        <rangePr groupBy="days" startDate="2025-01-01T00:00:00" endDate="2025-01-06T00:00:00"/>
        <groupItems count="368">
          <s v="&lt;1-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6-1-2025"/>
        </groupItems>
      </fieldGroup>
    </cacheField>
  </cacheFields>
  <extLst>
    <ext xmlns:x14="http://schemas.microsoft.com/office/spreadsheetml/2009/9/main" uri="{725AE2AE-9491-48be-B2B4-4EB974FC3084}">
      <x14:pivotCacheDefinition pivotCacheId="24024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
  <r>
    <n v="215"/>
    <n v="20250101"/>
    <n v="10.199999999999999"/>
    <n v="7.9"/>
    <n v="30"/>
    <n v="19.899999999999999"/>
    <n v="1008.3"/>
    <n v="83"/>
    <x v="0"/>
    <x v="0"/>
    <x v="0"/>
    <x v="0"/>
    <n v="10.1"/>
    <n v="11.110000000000001"/>
    <n v="0"/>
  </r>
  <r>
    <n v="215"/>
    <n v="20250102"/>
    <n v="3.5"/>
    <n v="3.8"/>
    <n v="248"/>
    <n v="2.2000000000000002"/>
    <n v="1014.3"/>
    <n v="83"/>
    <x v="0"/>
    <x v="1"/>
    <x v="0"/>
    <x v="0"/>
    <n v="14.2"/>
    <n v="15.620000000000001"/>
    <n v="0"/>
  </r>
  <r>
    <n v="215"/>
    <n v="20250103"/>
    <n v="5.8"/>
    <n v="3.4"/>
    <n v="175"/>
    <n v="3.2"/>
    <n v="1018.9"/>
    <n v="80"/>
    <x v="0"/>
    <x v="2"/>
    <x v="0"/>
    <x v="0"/>
    <n v="14.6"/>
    <n v="16.060000000000002"/>
    <n v="0"/>
  </r>
  <r>
    <n v="215"/>
    <n v="20250104"/>
    <n v="2.8"/>
    <n v="2.5"/>
    <n v="105"/>
    <n v="3.8"/>
    <n v="1016.4"/>
    <n v="90"/>
    <x v="0"/>
    <x v="3"/>
    <x v="0"/>
    <x v="0"/>
    <n v="15.5"/>
    <n v="17.05"/>
    <n v="0"/>
  </r>
  <r>
    <n v="215"/>
    <n v="20250105"/>
    <n v="7.3"/>
    <n v="5.7"/>
    <n v="40"/>
    <n v="22.2"/>
    <n v="992.9"/>
    <n v="92"/>
    <x v="0"/>
    <x v="4"/>
    <x v="0"/>
    <x v="0"/>
    <n v="12.3"/>
    <n v="13.530000000000001"/>
    <n v="0"/>
  </r>
  <r>
    <n v="235"/>
    <n v="20250101"/>
    <n v="12.8"/>
    <n v="8"/>
    <n v="29"/>
    <n v="17.7"/>
    <n v="1004.8"/>
    <n v="87"/>
    <x v="1"/>
    <x v="0"/>
    <x v="0"/>
    <x v="0"/>
    <n v="10"/>
    <n v="11"/>
    <n v="0"/>
  </r>
  <r>
    <n v="235"/>
    <n v="20250102"/>
    <n v="4.0999999999999996"/>
    <n v="4.8"/>
    <n v="273"/>
    <n v="0.8"/>
    <n v="1012.9"/>
    <n v="73"/>
    <x v="1"/>
    <x v="1"/>
    <x v="0"/>
    <x v="0"/>
    <n v="13.2"/>
    <n v="14.52"/>
    <n v="0"/>
  </r>
  <r>
    <n v="235"/>
    <n v="20250103"/>
    <n v="6.5"/>
    <n v="3.9"/>
    <n v="209"/>
    <n v="1.1000000000000001"/>
    <n v="1016.9"/>
    <n v="73"/>
    <x v="1"/>
    <x v="2"/>
    <x v="0"/>
    <x v="0"/>
    <n v="14.1"/>
    <n v="15.510000000000002"/>
    <n v="0"/>
  </r>
  <r>
    <n v="235"/>
    <n v="20250104"/>
    <n v="3.8"/>
    <n v="3.2"/>
    <n v="136"/>
    <n v="0.6"/>
    <n v="1015.3"/>
    <n v="85"/>
    <x v="1"/>
    <x v="3"/>
    <x v="0"/>
    <x v="0"/>
    <n v="14.8"/>
    <n v="16.28"/>
    <n v="0"/>
  </r>
  <r>
    <n v="235"/>
    <n v="20250105"/>
    <n v="8"/>
    <n v="5.0999999999999996"/>
    <n v="46"/>
    <n v="7.2"/>
    <n v="992.2"/>
    <n v="92"/>
    <x v="1"/>
    <x v="4"/>
    <x v="0"/>
    <x v="0"/>
    <n v="12.9"/>
    <n v="14.190000000000001"/>
    <n v="0"/>
  </r>
  <r>
    <n v="240"/>
    <n v="20250101"/>
    <n v="11.6"/>
    <n v="7.8"/>
    <n v="29"/>
    <n v="20.9"/>
    <n v="1007.7"/>
    <n v="85"/>
    <x v="2"/>
    <x v="0"/>
    <x v="0"/>
    <x v="0"/>
    <n v="10.199999999999999"/>
    <n v="11.22"/>
    <n v="0"/>
  </r>
  <r>
    <n v="240"/>
    <n v="20250102"/>
    <n v="3"/>
    <n v="3.2"/>
    <n v="264"/>
    <n v="2.8"/>
    <n v="1013.8"/>
    <n v="85"/>
    <x v="2"/>
    <x v="1"/>
    <x v="0"/>
    <x v="0"/>
    <n v="14.8"/>
    <n v="16.28"/>
    <n v="0"/>
  </r>
  <r>
    <n v="240"/>
    <n v="20250103"/>
    <n v="4.9000000000000004"/>
    <n v="2.7"/>
    <n v="135"/>
    <n v="2.1"/>
    <n v="1018.2"/>
    <n v="82"/>
    <x v="2"/>
    <x v="2"/>
    <x v="0"/>
    <x v="0"/>
    <n v="15.3"/>
    <n v="16.830000000000002"/>
    <n v="0"/>
  </r>
  <r>
    <n v="240"/>
    <n v="20250104"/>
    <n v="3.7"/>
    <n v="2.2999999999999998"/>
    <n v="109"/>
    <n v="1.4"/>
    <n v="1016.3"/>
    <n v="92"/>
    <x v="2"/>
    <x v="3"/>
    <x v="0"/>
    <x v="0"/>
    <n v="15.7"/>
    <n v="17.27"/>
    <n v="0"/>
  </r>
  <r>
    <n v="240"/>
    <n v="20250105"/>
    <n v="7.3"/>
    <n v="5.4"/>
    <n v="41"/>
    <n v="22"/>
    <n v="993"/>
    <n v="94"/>
    <x v="2"/>
    <x v="4"/>
    <x v="0"/>
    <x v="0"/>
    <n v="12.6"/>
    <n v="13.860000000000001"/>
    <n v="0"/>
  </r>
  <r>
    <n v="242"/>
    <n v="20250101"/>
    <n v="17.399999999999999"/>
    <n v="8.1"/>
    <m/>
    <m/>
    <n v="1003.2"/>
    <n v="87"/>
    <x v="3"/>
    <x v="0"/>
    <x v="0"/>
    <x v="0"/>
    <n v="9.9"/>
    <n v="10.89"/>
    <n v="0"/>
  </r>
  <r>
    <n v="242"/>
    <n v="20250102"/>
    <n v="9.1"/>
    <n v="5.3"/>
    <m/>
    <m/>
    <n v="1012.5"/>
    <n v="72"/>
    <x v="3"/>
    <x v="1"/>
    <x v="0"/>
    <x v="0"/>
    <n v="12.7"/>
    <n v="13.97"/>
    <n v="0"/>
  </r>
  <r>
    <n v="242"/>
    <n v="20250103"/>
    <n v="11.3"/>
    <n v="4.0999999999999996"/>
    <m/>
    <m/>
    <n v="1016.2"/>
    <n v="74"/>
    <x v="3"/>
    <x v="2"/>
    <x v="0"/>
    <x v="0"/>
    <n v="13.9"/>
    <n v="15.290000000000001"/>
    <n v="0"/>
  </r>
  <r>
    <n v="242"/>
    <n v="20250104"/>
    <n v="5.8"/>
    <n v="4"/>
    <m/>
    <m/>
    <n v="1015"/>
    <n v="83"/>
    <x v="3"/>
    <x v="3"/>
    <x v="0"/>
    <x v="0"/>
    <n v="14"/>
    <n v="15.400000000000002"/>
    <n v="0"/>
  </r>
  <r>
    <n v="242"/>
    <n v="20250105"/>
    <n v="10.8"/>
    <n v="4.5999999999999996"/>
    <m/>
    <m/>
    <n v="992.2"/>
    <n v="92"/>
    <x v="3"/>
    <x v="4"/>
    <x v="0"/>
    <x v="0"/>
    <n v="13.4"/>
    <n v="14.740000000000002"/>
    <n v="0"/>
  </r>
  <r>
    <n v="249"/>
    <n v="20250101"/>
    <n v="12.5"/>
    <n v="8.1999999999999993"/>
    <n v="38"/>
    <n v="17.2"/>
    <m/>
    <n v="84"/>
    <x v="4"/>
    <x v="0"/>
    <x v="0"/>
    <x v="0"/>
    <n v="9.8000000000000007"/>
    <n v="10.780000000000001"/>
    <n v="0"/>
  </r>
  <r>
    <n v="249"/>
    <n v="20250102"/>
    <n v="3.6"/>
    <n v="3.2"/>
    <n v="311"/>
    <n v="2.5"/>
    <m/>
    <n v="85"/>
    <x v="4"/>
    <x v="1"/>
    <x v="0"/>
    <x v="0"/>
    <n v="14.8"/>
    <n v="16.28"/>
    <n v="0"/>
  </r>
  <r>
    <n v="249"/>
    <n v="20250103"/>
    <n v="5.2"/>
    <n v="2.2999999999999998"/>
    <n v="201"/>
    <n v="3.2"/>
    <m/>
    <n v="83"/>
    <x v="4"/>
    <x v="2"/>
    <x v="0"/>
    <x v="0"/>
    <n v="15.7"/>
    <n v="17.27"/>
    <n v="0"/>
  </r>
  <r>
    <n v="249"/>
    <n v="20250104"/>
    <n v="3.3"/>
    <n v="1.8"/>
    <n v="138"/>
    <n v="3.3"/>
    <m/>
    <n v="94"/>
    <x v="4"/>
    <x v="3"/>
    <x v="0"/>
    <x v="0"/>
    <n v="16.2"/>
    <n v="17.82"/>
    <n v="0"/>
  </r>
  <r>
    <n v="249"/>
    <n v="20250105"/>
    <n v="8.3000000000000007"/>
    <n v="5.5"/>
    <n v="47"/>
    <n v="15.7"/>
    <m/>
    <n v="93"/>
    <x v="4"/>
    <x v="4"/>
    <x v="0"/>
    <x v="0"/>
    <n v="12.5"/>
    <n v="13.750000000000002"/>
    <n v="0"/>
  </r>
  <r>
    <n v="251"/>
    <n v="20250101"/>
    <m/>
    <n v="7.7"/>
    <n v="25"/>
    <n v="18.7"/>
    <m/>
    <n v="91"/>
    <x v="5"/>
    <x v="0"/>
    <x v="0"/>
    <x v="0"/>
    <n v="10.3"/>
    <n v="11.330000000000002"/>
    <n v="0"/>
  </r>
  <r>
    <n v="251"/>
    <n v="20250102"/>
    <m/>
    <n v="4.5"/>
    <n v="274"/>
    <n v="1.3"/>
    <m/>
    <n v="75"/>
    <x v="5"/>
    <x v="1"/>
    <x v="0"/>
    <x v="0"/>
    <n v="13.5"/>
    <n v="14.850000000000001"/>
    <n v="0"/>
  </r>
  <r>
    <n v="251"/>
    <n v="20250103"/>
    <m/>
    <n v="3.1"/>
    <n v="221"/>
    <n v="4.4000000000000004"/>
    <m/>
    <n v="78"/>
    <x v="5"/>
    <x v="2"/>
    <x v="0"/>
    <x v="0"/>
    <n v="14.9"/>
    <n v="16.39"/>
    <n v="0"/>
  </r>
  <r>
    <n v="251"/>
    <n v="20250104"/>
    <m/>
    <n v="2.8"/>
    <n v="157"/>
    <n v="5.7"/>
    <n v="1015"/>
    <n v="91"/>
    <x v="5"/>
    <x v="3"/>
    <x v="0"/>
    <x v="0"/>
    <n v="15.2"/>
    <n v="16.72"/>
    <n v="0"/>
  </r>
  <r>
    <n v="251"/>
    <n v="20250105"/>
    <m/>
    <n v="3.5"/>
    <n v="52"/>
    <n v="4.9000000000000004"/>
    <n v="993"/>
    <n v="94"/>
    <x v="5"/>
    <x v="4"/>
    <x v="0"/>
    <x v="0"/>
    <n v="14.5"/>
    <n v="15.950000000000001"/>
    <n v="0"/>
  </r>
  <r>
    <n v="257"/>
    <n v="20250101"/>
    <m/>
    <n v="8"/>
    <n v="31"/>
    <n v="12.5"/>
    <m/>
    <n v="83"/>
    <x v="6"/>
    <x v="0"/>
    <x v="0"/>
    <x v="0"/>
    <n v="10"/>
    <n v="11"/>
    <n v="0"/>
  </r>
  <r>
    <n v="257"/>
    <n v="20250102"/>
    <m/>
    <n v="5"/>
    <n v="257"/>
    <n v="2.6"/>
    <m/>
    <n v="74"/>
    <x v="6"/>
    <x v="1"/>
    <x v="0"/>
    <x v="0"/>
    <n v="13"/>
    <n v="14.3"/>
    <n v="0"/>
  </r>
  <r>
    <n v="257"/>
    <n v="20250103"/>
    <m/>
    <n v="4.2"/>
    <n v="158"/>
    <n v="2.2999999999999998"/>
    <m/>
    <n v="72"/>
    <x v="6"/>
    <x v="2"/>
    <x v="0"/>
    <x v="0"/>
    <n v="13.8"/>
    <n v="15.180000000000001"/>
    <n v="0"/>
  </r>
  <r>
    <n v="257"/>
    <n v="20250104"/>
    <m/>
    <n v="3.8"/>
    <n v="132"/>
    <n v="0.7"/>
    <m/>
    <n v="82"/>
    <x v="6"/>
    <x v="3"/>
    <x v="0"/>
    <x v="0"/>
    <n v="14.2"/>
    <n v="15.620000000000001"/>
    <n v="0"/>
  </r>
  <r>
    <n v="257"/>
    <n v="20250105"/>
    <m/>
    <n v="5.4"/>
    <n v="47"/>
    <n v="13.3"/>
    <m/>
    <n v="92"/>
    <x v="6"/>
    <x v="4"/>
    <x v="0"/>
    <x v="0"/>
    <n v="12.6"/>
    <n v="13.860000000000001"/>
    <n v="0"/>
  </r>
  <r>
    <n v="260"/>
    <n v="20250101"/>
    <n v="8.1"/>
    <n v="7.8"/>
    <n v="38"/>
    <n v="15"/>
    <n v="1008.8"/>
    <n v="82"/>
    <x v="7"/>
    <x v="0"/>
    <x v="0"/>
    <x v="0"/>
    <n v="10.199999999999999"/>
    <n v="11.22"/>
    <n v="0"/>
  </r>
  <r>
    <n v="260"/>
    <n v="20250102"/>
    <n v="2"/>
    <n v="2.9"/>
    <n v="328"/>
    <n v="1"/>
    <n v="1013.8"/>
    <n v="90"/>
    <x v="7"/>
    <x v="1"/>
    <x v="0"/>
    <x v="0"/>
    <n v="15.1"/>
    <n v="16.61"/>
    <n v="0"/>
  </r>
  <r>
    <n v="260"/>
    <n v="20250103"/>
    <n v="3.1"/>
    <n v="2.2000000000000002"/>
    <n v="156"/>
    <n v="3.8"/>
    <n v="1018.4"/>
    <n v="87"/>
    <x v="7"/>
    <x v="2"/>
    <x v="0"/>
    <x v="0"/>
    <n v="15.8"/>
    <n v="17.380000000000003"/>
    <n v="0"/>
  </r>
  <r>
    <n v="260"/>
    <n v="20250104"/>
    <n v="2.5"/>
    <n v="1.9"/>
    <n v="157"/>
    <n v="1.2"/>
    <n v="1016.6"/>
    <n v="92"/>
    <x v="7"/>
    <x v="3"/>
    <x v="0"/>
    <x v="0"/>
    <n v="16.100000000000001"/>
    <n v="17.710000000000004"/>
    <n v="0"/>
  </r>
  <r>
    <n v="260"/>
    <n v="20250105"/>
    <n v="5.6"/>
    <n v="5.4"/>
    <n v="45"/>
    <n v="21.3"/>
    <n v="993.7"/>
    <n v="94"/>
    <x v="7"/>
    <x v="4"/>
    <x v="0"/>
    <x v="0"/>
    <n v="12.6"/>
    <n v="13.860000000000001"/>
    <n v="0"/>
  </r>
  <r>
    <n v="267"/>
    <n v="20250101"/>
    <n v="13"/>
    <n v="7.8"/>
    <n v="39"/>
    <n v="12.5"/>
    <m/>
    <n v="87"/>
    <x v="8"/>
    <x v="0"/>
    <x v="0"/>
    <x v="0"/>
    <n v="10.199999999999999"/>
    <n v="11.22"/>
    <n v="0"/>
  </r>
  <r>
    <n v="267"/>
    <n v="20250102"/>
    <n v="5.8"/>
    <n v="4.2"/>
    <n v="320"/>
    <n v="0.4"/>
    <m/>
    <n v="81"/>
    <x v="8"/>
    <x v="1"/>
    <x v="0"/>
    <x v="0"/>
    <n v="13.8"/>
    <n v="15.180000000000001"/>
    <n v="0"/>
  </r>
  <r>
    <n v="267"/>
    <n v="20250103"/>
    <n v="8.1999999999999993"/>
    <n v="3.4"/>
    <n v="245"/>
    <n v="2.9"/>
    <m/>
    <n v="81"/>
    <x v="8"/>
    <x v="2"/>
    <x v="0"/>
    <x v="0"/>
    <n v="14.6"/>
    <n v="16.060000000000002"/>
    <n v="0"/>
  </r>
  <r>
    <n v="267"/>
    <n v="20250104"/>
    <n v="4.8"/>
    <n v="2.7"/>
    <n v="106"/>
    <n v="3.2"/>
    <m/>
    <n v="91"/>
    <x v="8"/>
    <x v="3"/>
    <x v="0"/>
    <x v="0"/>
    <n v="15.3"/>
    <n v="16.830000000000002"/>
    <n v="0"/>
  </r>
  <r>
    <n v="267"/>
    <n v="20250105"/>
    <n v="7.6"/>
    <n v="4.3"/>
    <n v="53"/>
    <n v="8.6999999999999993"/>
    <m/>
    <n v="95"/>
    <x v="8"/>
    <x v="4"/>
    <x v="0"/>
    <x v="0"/>
    <n v="13.7"/>
    <n v="15.07"/>
    <n v="0"/>
  </r>
  <r>
    <n v="269"/>
    <n v="20250101"/>
    <n v="11.7"/>
    <n v="7.6"/>
    <n v="30"/>
    <n v="15.8"/>
    <n v="1007.4"/>
    <n v="86"/>
    <x v="9"/>
    <x v="0"/>
    <x v="0"/>
    <x v="0"/>
    <n v="10.4"/>
    <n v="11.440000000000001"/>
    <n v="0"/>
  </r>
  <r>
    <n v="269"/>
    <n v="20250102"/>
    <n v="3.2"/>
    <n v="3.3"/>
    <n v="357"/>
    <n v="1.2"/>
    <n v="1013.2"/>
    <n v="87"/>
    <x v="9"/>
    <x v="1"/>
    <x v="0"/>
    <x v="0"/>
    <n v="14.7"/>
    <n v="16.170000000000002"/>
    <n v="0"/>
  </r>
  <r>
    <n v="269"/>
    <n v="20250103"/>
    <n v="4.5999999999999996"/>
    <n v="2.1"/>
    <n v="199"/>
    <n v="1.4"/>
    <n v="1017.4"/>
    <n v="86"/>
    <x v="9"/>
    <x v="2"/>
    <x v="0"/>
    <x v="0"/>
    <n v="15.9"/>
    <n v="17.490000000000002"/>
    <n v="0"/>
  </r>
  <r>
    <n v="269"/>
    <n v="20250104"/>
    <n v="3"/>
    <n v="1.2"/>
    <n v="119"/>
    <n v="1.3"/>
    <n v="1016.5"/>
    <n v="94"/>
    <x v="9"/>
    <x v="3"/>
    <x v="0"/>
    <x v="0"/>
    <n v="16.8"/>
    <n v="18.480000000000004"/>
    <n v="0"/>
  </r>
  <r>
    <n v="269"/>
    <n v="20250105"/>
    <n v="6.1"/>
    <n v="5"/>
    <n v="46"/>
    <n v="16.2"/>
    <n v="993.7"/>
    <n v="95"/>
    <x v="9"/>
    <x v="4"/>
    <x v="0"/>
    <x v="0"/>
    <n v="13"/>
    <n v="14.3"/>
    <n v="0"/>
  </r>
  <r>
    <n v="270"/>
    <n v="20250101"/>
    <n v="12.4"/>
    <n v="7.6"/>
    <n v="28"/>
    <n v="14.8"/>
    <n v="1004"/>
    <n v="88"/>
    <x v="10"/>
    <x v="0"/>
    <x v="0"/>
    <x v="0"/>
    <n v="10.4"/>
    <n v="11.440000000000001"/>
    <n v="0"/>
  </r>
  <r>
    <n v="270"/>
    <n v="20250102"/>
    <n v="3.8"/>
    <n v="3.3"/>
    <n v="294"/>
    <n v="0.7"/>
    <n v="1012"/>
    <n v="82"/>
    <x v="10"/>
    <x v="1"/>
    <x v="0"/>
    <x v="0"/>
    <n v="14.7"/>
    <n v="16.170000000000002"/>
    <n v="0"/>
  </r>
  <r>
    <n v="270"/>
    <n v="20250103"/>
    <n v="5.4"/>
    <n v="1.8"/>
    <n v="196"/>
    <n v="3.2"/>
    <n v="1015.6"/>
    <n v="82"/>
    <x v="10"/>
    <x v="2"/>
    <x v="0"/>
    <x v="0"/>
    <n v="16.2"/>
    <n v="17.82"/>
    <n v="0"/>
  </r>
  <r>
    <n v="270"/>
    <n v="20250104"/>
    <n v="3.3"/>
    <n v="1.2"/>
    <n v="190"/>
    <n v="0.6"/>
    <n v="1015.5"/>
    <n v="93"/>
    <x v="10"/>
    <x v="3"/>
    <x v="0"/>
    <x v="0"/>
    <n v="16.8"/>
    <n v="18.480000000000004"/>
    <n v="0"/>
  </r>
  <r>
    <n v="270"/>
    <n v="20250105"/>
    <n v="6.3"/>
    <n v="3.8"/>
    <n v="57"/>
    <n v="9.9"/>
    <n v="993.6"/>
    <n v="92"/>
    <x v="10"/>
    <x v="4"/>
    <x v="0"/>
    <x v="0"/>
    <n v="14.2"/>
    <n v="15.620000000000001"/>
    <n v="0"/>
  </r>
  <r>
    <n v="273"/>
    <n v="20250101"/>
    <n v="9.9"/>
    <n v="7.6"/>
    <n v="36"/>
    <n v="14.7"/>
    <m/>
    <n v="86"/>
    <x v="11"/>
    <x v="0"/>
    <x v="0"/>
    <x v="0"/>
    <n v="10.4"/>
    <n v="11.440000000000001"/>
    <n v="0"/>
  </r>
  <r>
    <n v="273"/>
    <n v="20250102"/>
    <n v="3"/>
    <n v="3.4"/>
    <n v="372"/>
    <n v="2"/>
    <m/>
    <n v="86"/>
    <x v="11"/>
    <x v="1"/>
    <x v="0"/>
    <x v="0"/>
    <n v="14.6"/>
    <n v="16.060000000000002"/>
    <n v="0"/>
  </r>
  <r>
    <n v="273"/>
    <n v="20250103"/>
    <n v="4"/>
    <n v="2.1"/>
    <n v="186"/>
    <n v="3.3"/>
    <m/>
    <n v="87"/>
    <x v="11"/>
    <x v="2"/>
    <x v="0"/>
    <x v="0"/>
    <n v="15.9"/>
    <n v="17.490000000000002"/>
    <n v="0"/>
  </r>
  <r>
    <n v="273"/>
    <n v="20250104"/>
    <n v="3.2"/>
    <n v="1.2"/>
    <n v="132"/>
    <n v="0.6"/>
    <m/>
    <n v="95"/>
    <x v="11"/>
    <x v="3"/>
    <x v="0"/>
    <x v="0"/>
    <n v="16.8"/>
    <n v="18.480000000000004"/>
    <n v="0"/>
  </r>
  <r>
    <n v="273"/>
    <n v="20250105"/>
    <n v="6.3"/>
    <n v="4.2"/>
    <n v="49"/>
    <n v="12.5"/>
    <m/>
    <n v="95"/>
    <x v="11"/>
    <x v="4"/>
    <x v="0"/>
    <x v="0"/>
    <n v="13.8"/>
    <n v="15.180000000000001"/>
    <n v="0"/>
  </r>
  <r>
    <n v="275"/>
    <n v="20250101"/>
    <n v="9.3000000000000007"/>
    <n v="7.2"/>
    <n v="43"/>
    <n v="8.9"/>
    <n v="1009.3"/>
    <n v="84"/>
    <x v="12"/>
    <x v="0"/>
    <x v="0"/>
    <x v="0"/>
    <n v="10.8"/>
    <n v="11.880000000000003"/>
    <n v="0"/>
  </r>
  <r>
    <n v="275"/>
    <n v="20250102"/>
    <n v="2.5"/>
    <n v="1.9"/>
    <n v="356"/>
    <n v="0.5"/>
    <n v="1013.6"/>
    <n v="94"/>
    <x v="12"/>
    <x v="1"/>
    <x v="0"/>
    <x v="0"/>
    <n v="16.100000000000001"/>
    <n v="17.710000000000004"/>
    <n v="0"/>
  </r>
  <r>
    <n v="275"/>
    <n v="20250103"/>
    <n v="3.7"/>
    <n v="0.7"/>
    <n v="172"/>
    <n v="0.7"/>
    <n v="1018.2"/>
    <n v="93"/>
    <x v="12"/>
    <x v="2"/>
    <x v="0"/>
    <x v="0"/>
    <n v="17.3"/>
    <n v="19.03"/>
    <n v="0"/>
  </r>
  <r>
    <n v="275"/>
    <n v="20250104"/>
    <n v="2.6"/>
    <n v="0.8"/>
    <n v="120"/>
    <n v="-0.1"/>
    <n v="1017.1"/>
    <n v="96"/>
    <x v="12"/>
    <x v="3"/>
    <x v="0"/>
    <x v="0"/>
    <n v="17.2"/>
    <n v="18.920000000000002"/>
    <n v="0"/>
  </r>
  <r>
    <n v="275"/>
    <n v="20250105"/>
    <n v="6.3"/>
    <n v="4.8"/>
    <n v="56"/>
    <n v="22.9"/>
    <n v="994.8"/>
    <n v="95"/>
    <x v="12"/>
    <x v="4"/>
    <x v="0"/>
    <x v="0"/>
    <n v="13.2"/>
    <n v="14.52"/>
    <n v="0"/>
  </r>
  <r>
    <n v="277"/>
    <n v="20250101"/>
    <n v="13"/>
    <n v="7.4"/>
    <n v="23"/>
    <n v="18.899999999999999"/>
    <m/>
    <n v="88"/>
    <x v="13"/>
    <x v="0"/>
    <x v="0"/>
    <x v="0"/>
    <n v="10.6"/>
    <n v="11.66"/>
    <n v="0"/>
  </r>
  <r>
    <n v="277"/>
    <n v="20250102"/>
    <n v="9"/>
    <n v="5"/>
    <n v="273"/>
    <n v="2.6"/>
    <m/>
    <n v="74"/>
    <x v="13"/>
    <x v="1"/>
    <x v="0"/>
    <x v="0"/>
    <n v="13"/>
    <n v="14.3"/>
    <n v="0"/>
  </r>
  <r>
    <n v="277"/>
    <n v="20250103"/>
    <n v="10.5"/>
    <n v="3.9"/>
    <n v="156"/>
    <n v="2.7"/>
    <m/>
    <n v="73"/>
    <x v="13"/>
    <x v="2"/>
    <x v="0"/>
    <x v="0"/>
    <n v="14.1"/>
    <n v="15.510000000000002"/>
    <n v="0"/>
  </r>
  <r>
    <n v="277"/>
    <n v="20250104"/>
    <n v="3.8"/>
    <n v="1.9"/>
    <n v="110"/>
    <n v="10.9"/>
    <m/>
    <n v="92"/>
    <x v="13"/>
    <x v="3"/>
    <x v="0"/>
    <x v="0"/>
    <n v="16.100000000000001"/>
    <n v="17.710000000000004"/>
    <n v="0"/>
  </r>
  <r>
    <n v="277"/>
    <n v="20250105"/>
    <n v="6.3"/>
    <n v="3"/>
    <n v="53"/>
    <n v="9.8000000000000007"/>
    <m/>
    <n v="92"/>
    <x v="13"/>
    <x v="4"/>
    <x v="0"/>
    <x v="0"/>
    <n v="15"/>
    <n v="16.5"/>
    <n v="0"/>
  </r>
  <r>
    <n v="278"/>
    <n v="20250101"/>
    <n v="8.1"/>
    <n v="7.7"/>
    <n v="33"/>
    <n v="8.4"/>
    <m/>
    <n v="82"/>
    <x v="14"/>
    <x v="0"/>
    <x v="0"/>
    <x v="0"/>
    <n v="10.3"/>
    <n v="11.330000000000002"/>
    <n v="0"/>
  </r>
  <r>
    <n v="278"/>
    <n v="20250102"/>
    <n v="2.8"/>
    <n v="2.6"/>
    <n v="350"/>
    <n v="0.4"/>
    <m/>
    <n v="89"/>
    <x v="14"/>
    <x v="1"/>
    <x v="0"/>
    <x v="0"/>
    <n v="15.4"/>
    <n v="16.940000000000001"/>
    <n v="0"/>
  </r>
  <r>
    <n v="278"/>
    <n v="20250103"/>
    <n v="3.6"/>
    <n v="1.3"/>
    <n v="161"/>
    <n v="3.3"/>
    <m/>
    <n v="91"/>
    <x v="14"/>
    <x v="2"/>
    <x v="0"/>
    <x v="0"/>
    <n v="16.7"/>
    <n v="18.37"/>
    <n v="0"/>
  </r>
  <r>
    <n v="278"/>
    <n v="20250104"/>
    <n v="2.4"/>
    <n v="0.9"/>
    <n v="125"/>
    <n v="0.5"/>
    <m/>
    <n v="95"/>
    <x v="14"/>
    <x v="3"/>
    <x v="0"/>
    <x v="0"/>
    <n v="17.100000000000001"/>
    <n v="18.810000000000002"/>
    <n v="0"/>
  </r>
  <r>
    <n v="278"/>
    <n v="20250105"/>
    <n v="4.3"/>
    <n v="4.5"/>
    <n v="52"/>
    <n v="16"/>
    <m/>
    <n v="94"/>
    <x v="14"/>
    <x v="4"/>
    <x v="0"/>
    <x v="0"/>
    <n v="13.5"/>
    <n v="14.850000000000001"/>
    <n v="0"/>
  </r>
  <r>
    <n v="279"/>
    <n v="20250101"/>
    <n v="10"/>
    <n v="7.5"/>
    <n v="34"/>
    <n v="13.4"/>
    <n v="1006.4"/>
    <n v="86"/>
    <x v="15"/>
    <x v="0"/>
    <x v="0"/>
    <x v="0"/>
    <n v="10.5"/>
    <n v="11.55"/>
    <n v="0"/>
  </r>
  <r>
    <n v="279"/>
    <n v="20250102"/>
    <n v="4.0999999999999996"/>
    <n v="2.8"/>
    <n v="363"/>
    <n v="0.2"/>
    <n v="1012"/>
    <n v="88"/>
    <x v="15"/>
    <x v="1"/>
    <x v="0"/>
    <x v="0"/>
    <n v="15.2"/>
    <n v="16.72"/>
    <n v="0"/>
  </r>
  <r>
    <n v="279"/>
    <n v="20250103"/>
    <n v="4.8"/>
    <n v="1.3"/>
    <n v="220"/>
    <n v="3.9"/>
    <n v="1016"/>
    <n v="90"/>
    <x v="15"/>
    <x v="2"/>
    <x v="0"/>
    <x v="0"/>
    <n v="16.7"/>
    <n v="18.37"/>
    <n v="0"/>
  </r>
  <r>
    <n v="279"/>
    <n v="20250104"/>
    <n v="3"/>
    <n v="0.4"/>
    <n v="99"/>
    <n v="0.6"/>
    <n v="1016.3"/>
    <n v="96"/>
    <x v="15"/>
    <x v="3"/>
    <x v="0"/>
    <x v="0"/>
    <n v="17.600000000000001"/>
    <n v="19.360000000000003"/>
    <n v="0"/>
  </r>
  <r>
    <n v="279"/>
    <n v="20250105"/>
    <n v="5.2"/>
    <n v="3.8"/>
    <n v="53"/>
    <n v="15"/>
    <n v="994.8"/>
    <n v="96"/>
    <x v="15"/>
    <x v="4"/>
    <x v="0"/>
    <x v="0"/>
    <n v="14.2"/>
    <n v="15.620000000000001"/>
    <n v="0"/>
  </r>
  <r>
    <n v="280"/>
    <n v="20250101"/>
    <n v="11.8"/>
    <n v="7.5"/>
    <n v="35"/>
    <n v="14.5"/>
    <n v="1004.4"/>
    <n v="88"/>
    <x v="16"/>
    <x v="0"/>
    <x v="0"/>
    <x v="0"/>
    <n v="10.5"/>
    <n v="11.55"/>
    <n v="0"/>
  </r>
  <r>
    <n v="280"/>
    <n v="20250102"/>
    <n v="3.4"/>
    <n v="2.2000000000000002"/>
    <n v="316"/>
    <n v="0.7"/>
    <n v="1011.4"/>
    <n v="89"/>
    <x v="16"/>
    <x v="1"/>
    <x v="0"/>
    <x v="0"/>
    <n v="15.8"/>
    <n v="17.380000000000003"/>
    <n v="0"/>
  </r>
  <r>
    <n v="280"/>
    <n v="20250103"/>
    <n v="4"/>
    <n v="0.8"/>
    <n v="137"/>
    <n v="2.8"/>
    <n v="1015.2"/>
    <n v="90"/>
    <x v="16"/>
    <x v="2"/>
    <x v="0"/>
    <x v="0"/>
    <n v="17.2"/>
    <n v="18.920000000000002"/>
    <n v="0"/>
  </r>
  <r>
    <n v="280"/>
    <n v="20250104"/>
    <n v="3.4"/>
    <n v="0.1"/>
    <n v="128"/>
    <n v="0.7"/>
    <n v="1015.8"/>
    <n v="96"/>
    <x v="16"/>
    <x v="3"/>
    <x v="0"/>
    <x v="0"/>
    <n v="17.899999999999999"/>
    <n v="19.690000000000001"/>
    <n v="0"/>
  </r>
  <r>
    <n v="280"/>
    <n v="20250105"/>
    <n v="4.3"/>
    <n v="3.3"/>
    <n v="56"/>
    <n v="12.4"/>
    <n v="994.6"/>
    <n v="95"/>
    <x v="16"/>
    <x v="4"/>
    <x v="0"/>
    <x v="0"/>
    <n v="14.7"/>
    <n v="16.170000000000002"/>
    <n v="0"/>
  </r>
  <r>
    <n v="283"/>
    <n v="20250101"/>
    <n v="7.1"/>
    <n v="6.7"/>
    <n v="44"/>
    <n v="7"/>
    <m/>
    <n v="86"/>
    <x v="17"/>
    <x v="0"/>
    <x v="0"/>
    <x v="0"/>
    <n v="11.3"/>
    <n v="12.430000000000001"/>
    <n v="0"/>
  </r>
  <r>
    <n v="283"/>
    <n v="20250102"/>
    <n v="2.8"/>
    <n v="2.6"/>
    <n v="375"/>
    <n v="0.2"/>
    <m/>
    <n v="92"/>
    <x v="17"/>
    <x v="1"/>
    <x v="0"/>
    <x v="0"/>
    <n v="15.4"/>
    <n v="16.940000000000001"/>
    <n v="0"/>
  </r>
  <r>
    <n v="283"/>
    <n v="20250103"/>
    <n v="4.2"/>
    <n v="1.3"/>
    <n v="211"/>
    <n v="1"/>
    <m/>
    <n v="93"/>
    <x v="17"/>
    <x v="2"/>
    <x v="0"/>
    <x v="0"/>
    <n v="16.7"/>
    <n v="18.37"/>
    <n v="0"/>
  </r>
  <r>
    <n v="283"/>
    <n v="20250104"/>
    <n v="2.2999999999999998"/>
    <n v="1.2"/>
    <n v="119"/>
    <n v="0"/>
    <m/>
    <n v="96"/>
    <x v="17"/>
    <x v="3"/>
    <x v="0"/>
    <x v="0"/>
    <n v="16.8"/>
    <n v="18.480000000000004"/>
    <n v="0"/>
  </r>
  <r>
    <n v="283"/>
    <n v="20250105"/>
    <n v="4.7"/>
    <n v="4.9000000000000004"/>
    <n v="64"/>
    <n v="18.8"/>
    <m/>
    <n v="95"/>
    <x v="17"/>
    <x v="4"/>
    <x v="0"/>
    <x v="0"/>
    <n v="13.1"/>
    <n v="14.41"/>
    <n v="0"/>
  </r>
  <r>
    <n v="286"/>
    <n v="20250101"/>
    <n v="12.4"/>
    <n v="7.5"/>
    <n v="42"/>
    <n v="10.3"/>
    <m/>
    <n v="88"/>
    <x v="18"/>
    <x v="0"/>
    <x v="0"/>
    <x v="0"/>
    <n v="10.5"/>
    <n v="11.55"/>
    <n v="0"/>
  </r>
  <r>
    <n v="286"/>
    <n v="20250102"/>
    <n v="5.0999999999999996"/>
    <n v="2.6"/>
    <n v="322"/>
    <n v="3.4"/>
    <m/>
    <n v="91"/>
    <x v="18"/>
    <x v="1"/>
    <x v="0"/>
    <x v="0"/>
    <n v="15.4"/>
    <n v="16.940000000000001"/>
    <n v="0"/>
  </r>
  <r>
    <n v="286"/>
    <n v="20250103"/>
    <n v="6"/>
    <n v="1"/>
    <n v="134"/>
    <n v="4.0999999999999996"/>
    <m/>
    <n v="91"/>
    <x v="18"/>
    <x v="2"/>
    <x v="0"/>
    <x v="0"/>
    <n v="17"/>
    <n v="18.700000000000003"/>
    <n v="0"/>
  </r>
  <r>
    <n v="286"/>
    <n v="20250104"/>
    <n v="4"/>
    <n v="0.4"/>
    <n v="153"/>
    <n v="0.1"/>
    <m/>
    <n v="96"/>
    <x v="18"/>
    <x v="3"/>
    <x v="0"/>
    <x v="0"/>
    <n v="17.600000000000001"/>
    <n v="19.360000000000003"/>
    <n v="0"/>
  </r>
  <r>
    <n v="286"/>
    <n v="20250105"/>
    <n v="5.6"/>
    <n v="2.7"/>
    <n v="61"/>
    <n v="10.9"/>
    <m/>
    <n v="95"/>
    <x v="18"/>
    <x v="4"/>
    <x v="0"/>
    <x v="0"/>
    <n v="15.3"/>
    <n v="16.830000000000002"/>
    <n v="0"/>
  </r>
  <r>
    <n v="290"/>
    <n v="20250101"/>
    <n v="8.8000000000000007"/>
    <n v="6.7"/>
    <n v="41"/>
    <n v="9.4"/>
    <n v="1008.8"/>
    <n v="85"/>
    <x v="19"/>
    <x v="0"/>
    <x v="0"/>
    <x v="0"/>
    <n v="11.3"/>
    <n v="12.430000000000001"/>
    <n v="0"/>
  </r>
  <r>
    <n v="290"/>
    <n v="20250102"/>
    <n v="3.6"/>
    <n v="2.6"/>
    <n v="373"/>
    <n v="0.2"/>
    <n v="1012.6"/>
    <n v="89"/>
    <x v="19"/>
    <x v="1"/>
    <x v="0"/>
    <x v="0"/>
    <n v="15.4"/>
    <n v="16.940000000000001"/>
    <n v="0"/>
  </r>
  <r>
    <n v="290"/>
    <n v="20250103"/>
    <n v="4.5999999999999996"/>
    <n v="0.9"/>
    <n v="175"/>
    <n v="1.2"/>
    <n v="1017.1"/>
    <n v="92"/>
    <x v="19"/>
    <x v="2"/>
    <x v="0"/>
    <x v="0"/>
    <n v="17.100000000000001"/>
    <n v="18.810000000000002"/>
    <n v="0"/>
  </r>
  <r>
    <n v="290"/>
    <n v="20250104"/>
    <n v="2.8"/>
    <n v="0.9"/>
    <n v="124"/>
    <n v="-0.1"/>
    <n v="1017.2"/>
    <n v="94"/>
    <x v="19"/>
    <x v="3"/>
    <x v="0"/>
    <x v="0"/>
    <n v="17.100000000000001"/>
    <n v="18.810000000000002"/>
    <n v="0"/>
  </r>
  <r>
    <n v="290"/>
    <n v="20250105"/>
    <n v="4.9000000000000004"/>
    <n v="4.5999999999999996"/>
    <n v="66"/>
    <n v="17.8"/>
    <n v="995.7"/>
    <n v="93"/>
    <x v="19"/>
    <x v="4"/>
    <x v="0"/>
    <x v="0"/>
    <n v="13.4"/>
    <n v="14.740000000000002"/>
    <n v="0"/>
  </r>
  <r>
    <n v="310"/>
    <n v="20250101"/>
    <n v="13"/>
    <n v="7.7"/>
    <n v="52"/>
    <n v="15.3"/>
    <n v="1010.3"/>
    <n v="86"/>
    <x v="20"/>
    <x v="0"/>
    <x v="0"/>
    <x v="0"/>
    <n v="10.3"/>
    <n v="11.330000000000002"/>
    <n v="0"/>
  </r>
  <r>
    <n v="310"/>
    <n v="20250102"/>
    <n v="4.0999999999999996"/>
    <n v="4.5999999999999996"/>
    <n v="324"/>
    <n v="5.9"/>
    <n v="1015.5"/>
    <n v="84"/>
    <x v="20"/>
    <x v="1"/>
    <x v="0"/>
    <x v="0"/>
    <n v="13.4"/>
    <n v="14.740000000000002"/>
    <n v="0"/>
  </r>
  <r>
    <n v="310"/>
    <n v="20250103"/>
    <n v="5.8"/>
    <n v="4.0999999999999996"/>
    <n v="246"/>
    <n v="-0.1"/>
    <n v="1020.8"/>
    <n v="73"/>
    <x v="20"/>
    <x v="2"/>
    <x v="0"/>
    <x v="0"/>
    <n v="13.9"/>
    <n v="15.290000000000001"/>
    <n v="0"/>
  </r>
  <r>
    <n v="310"/>
    <n v="20250104"/>
    <n v="5.7"/>
    <n v="2.8"/>
    <n v="239"/>
    <n v="0"/>
    <n v="1016.5"/>
    <n v="85"/>
    <x v="20"/>
    <x v="3"/>
    <x v="0"/>
    <x v="0"/>
    <n v="15.2"/>
    <n v="16.72"/>
    <n v="0"/>
  </r>
  <r>
    <n v="310"/>
    <n v="20250105"/>
    <n v="10.8"/>
    <n v="7"/>
    <n v="52"/>
    <n v="18.899999999999999"/>
    <n v="992.6"/>
    <n v="95"/>
    <x v="20"/>
    <x v="4"/>
    <x v="0"/>
    <x v="0"/>
    <n v="11"/>
    <n v="12.100000000000001"/>
    <n v="0"/>
  </r>
  <r>
    <n v="319"/>
    <n v="20250101"/>
    <n v="9.5"/>
    <n v="7.6"/>
    <n v="53"/>
    <n v="14.2"/>
    <n v="1011.7"/>
    <n v="83"/>
    <x v="21"/>
    <x v="0"/>
    <x v="0"/>
    <x v="0"/>
    <n v="10.4"/>
    <n v="11.440000000000001"/>
    <n v="0"/>
  </r>
  <r>
    <n v="319"/>
    <n v="20250102"/>
    <n v="3.3"/>
    <n v="3.8"/>
    <n v="392"/>
    <n v="4.5999999999999996"/>
    <n v="1015.8"/>
    <n v="89"/>
    <x v="21"/>
    <x v="1"/>
    <x v="0"/>
    <x v="0"/>
    <n v="14.2"/>
    <n v="15.620000000000001"/>
    <n v="0"/>
  </r>
  <r>
    <n v="319"/>
    <n v="20250103"/>
    <n v="4.3"/>
    <n v="2"/>
    <n v="284"/>
    <n v="0.6"/>
    <n v="1021.4"/>
    <n v="85"/>
    <x v="21"/>
    <x v="2"/>
    <x v="0"/>
    <x v="0"/>
    <n v="16"/>
    <n v="17.600000000000001"/>
    <n v="0"/>
  </r>
  <r>
    <n v="319"/>
    <n v="20250104"/>
    <n v="2.2000000000000002"/>
    <n v="1.1000000000000001"/>
    <n v="229"/>
    <n v="0"/>
    <n v="1017"/>
    <n v="86"/>
    <x v="21"/>
    <x v="3"/>
    <x v="0"/>
    <x v="0"/>
    <n v="16.899999999999999"/>
    <n v="18.59"/>
    <n v="0"/>
  </r>
  <r>
    <n v="319"/>
    <n v="20250105"/>
    <n v="7.3"/>
    <n v="7.5"/>
    <n v="64"/>
    <n v="12.9"/>
    <n v="993.5"/>
    <n v="92"/>
    <x v="21"/>
    <x v="4"/>
    <x v="0"/>
    <x v="0"/>
    <n v="10.5"/>
    <n v="11.55"/>
    <n v="0"/>
  </r>
  <r>
    <n v="323"/>
    <n v="20250101"/>
    <n v="8.9"/>
    <n v="7.6"/>
    <n v="58"/>
    <n v="17.5"/>
    <n v="1010.4"/>
    <n v="82"/>
    <x v="22"/>
    <x v="0"/>
    <x v="0"/>
    <x v="0"/>
    <n v="10.4"/>
    <n v="11.440000000000001"/>
    <n v="0"/>
  </r>
  <r>
    <n v="323"/>
    <n v="20250102"/>
    <n v="3.9"/>
    <n v="4"/>
    <n v="298"/>
    <n v="4.8"/>
    <n v="1015.3"/>
    <n v="86"/>
    <x v="22"/>
    <x v="1"/>
    <x v="0"/>
    <x v="0"/>
    <n v="14"/>
    <n v="15.400000000000002"/>
    <n v="0"/>
  </r>
  <r>
    <n v="323"/>
    <n v="20250103"/>
    <n v="5.2"/>
    <n v="3.1"/>
    <n v="248"/>
    <n v="5.3"/>
    <n v="1020.6"/>
    <n v="80"/>
    <x v="22"/>
    <x v="2"/>
    <x v="0"/>
    <x v="0"/>
    <n v="14.9"/>
    <n v="16.39"/>
    <n v="0"/>
  </r>
  <r>
    <n v="323"/>
    <n v="20250104"/>
    <n v="3"/>
    <n v="2.1"/>
    <n v="262"/>
    <n v="1.3"/>
    <n v="1016.6"/>
    <n v="85"/>
    <x v="22"/>
    <x v="3"/>
    <x v="0"/>
    <x v="0"/>
    <n v="15.9"/>
    <n v="17.490000000000002"/>
    <n v="0"/>
  </r>
  <r>
    <n v="323"/>
    <n v="20250105"/>
    <n v="6.5"/>
    <n v="6.9"/>
    <n v="53"/>
    <n v="21.7"/>
    <n v="992.9"/>
    <n v="91"/>
    <x v="22"/>
    <x v="4"/>
    <x v="0"/>
    <x v="0"/>
    <n v="11.1"/>
    <n v="12.21"/>
    <n v="0"/>
  </r>
  <r>
    <n v="330"/>
    <n v="20250101"/>
    <n v="13.1"/>
    <n v="7.9"/>
    <n v="32"/>
    <n v="18.100000000000001"/>
    <n v="1008.7"/>
    <n v="84"/>
    <x v="23"/>
    <x v="0"/>
    <x v="0"/>
    <x v="0"/>
    <n v="10.1"/>
    <n v="11.110000000000001"/>
    <n v="0"/>
  </r>
  <r>
    <n v="330"/>
    <n v="20250102"/>
    <n v="7.8"/>
    <n v="5.5"/>
    <n v="220"/>
    <n v="0.4"/>
    <n v="1014.6"/>
    <n v="76"/>
    <x v="23"/>
    <x v="1"/>
    <x v="0"/>
    <x v="0"/>
    <n v="12.5"/>
    <n v="13.750000000000002"/>
    <n v="0"/>
  </r>
  <r>
    <n v="330"/>
    <n v="20250103"/>
    <n v="9.9"/>
    <n v="4.2"/>
    <n v="163"/>
    <n v="3.2"/>
    <n v="1019.4"/>
    <n v="76"/>
    <x v="23"/>
    <x v="2"/>
    <x v="0"/>
    <x v="0"/>
    <n v="13.8"/>
    <n v="15.180000000000001"/>
    <n v="0"/>
  </r>
  <r>
    <n v="330"/>
    <n v="20250104"/>
    <n v="5.2"/>
    <n v="3.3"/>
    <n v="170"/>
    <n v="0.3"/>
    <n v="1016.4"/>
    <n v="85"/>
    <x v="23"/>
    <x v="3"/>
    <x v="0"/>
    <x v="0"/>
    <n v="14.7"/>
    <n v="16.170000000000002"/>
    <n v="0"/>
  </r>
  <r>
    <n v="330"/>
    <n v="20250105"/>
    <n v="9.5"/>
    <n v="6"/>
    <n v="39"/>
    <n v="21.9"/>
    <n v="992.6"/>
    <n v="94"/>
    <x v="23"/>
    <x v="4"/>
    <x v="0"/>
    <x v="0"/>
    <n v="12"/>
    <n v="13.200000000000001"/>
    <n v="0"/>
  </r>
  <r>
    <n v="340"/>
    <n v="20250101"/>
    <n v="8"/>
    <n v="7.6"/>
    <m/>
    <n v="11.5"/>
    <n v="1011"/>
    <n v="84"/>
    <x v="24"/>
    <x v="0"/>
    <x v="0"/>
    <x v="0"/>
    <n v="10.4"/>
    <n v="11.440000000000001"/>
    <n v="0"/>
  </r>
  <r>
    <n v="340"/>
    <n v="20250102"/>
    <n v="3"/>
    <n v="3.6"/>
    <m/>
    <n v="5.2"/>
    <n v="1015.1"/>
    <n v="92"/>
    <x v="24"/>
    <x v="1"/>
    <x v="0"/>
    <x v="0"/>
    <n v="14.4"/>
    <n v="15.840000000000002"/>
    <n v="0"/>
  </r>
  <r>
    <n v="340"/>
    <n v="20250103"/>
    <n v="4.5999999999999996"/>
    <n v="2.9"/>
    <m/>
    <n v="2"/>
    <n v="1020.5"/>
    <n v="85"/>
    <x v="24"/>
    <x v="2"/>
    <x v="0"/>
    <x v="0"/>
    <n v="15.1"/>
    <n v="16.61"/>
    <n v="0"/>
  </r>
  <r>
    <n v="340"/>
    <n v="20250104"/>
    <n v="2.1"/>
    <n v="1.7"/>
    <m/>
    <n v="-0.1"/>
    <n v="1016.9"/>
    <n v="90"/>
    <x v="24"/>
    <x v="3"/>
    <x v="0"/>
    <x v="0"/>
    <n v="16.3"/>
    <n v="17.930000000000003"/>
    <n v="0"/>
  </r>
  <r>
    <n v="340"/>
    <n v="20250105"/>
    <n v="4.9000000000000004"/>
    <n v="6.8"/>
    <m/>
    <n v="16.5"/>
    <n v="993.6"/>
    <n v="93"/>
    <x v="24"/>
    <x v="4"/>
    <x v="0"/>
    <x v="0"/>
    <n v="11.2"/>
    <n v="12.32"/>
    <n v="0"/>
  </r>
  <r>
    <n v="344"/>
    <n v="20250101"/>
    <n v="10.1"/>
    <n v="7.7"/>
    <n v="44"/>
    <n v="17.899999999999999"/>
    <n v="1008.8"/>
    <n v="83"/>
    <x v="25"/>
    <x v="0"/>
    <x v="0"/>
    <x v="0"/>
    <n v="10.3"/>
    <n v="11.330000000000002"/>
    <n v="0"/>
  </r>
  <r>
    <n v="344"/>
    <n v="20250102"/>
    <n v="2.2999999999999998"/>
    <n v="3.6"/>
    <n v="260"/>
    <n v="2.2999999999999998"/>
    <n v="1014.4"/>
    <n v="86"/>
    <x v="25"/>
    <x v="1"/>
    <x v="0"/>
    <x v="0"/>
    <n v="14.4"/>
    <n v="15.840000000000002"/>
    <n v="0"/>
  </r>
  <r>
    <n v="344"/>
    <n v="20250103"/>
    <n v="4.0999999999999996"/>
    <n v="2.8"/>
    <n v="148"/>
    <n v="4.8"/>
    <n v="1019.3"/>
    <n v="82"/>
    <x v="25"/>
    <x v="2"/>
    <x v="0"/>
    <x v="0"/>
    <n v="15.2"/>
    <n v="16.72"/>
    <n v="0"/>
  </r>
  <r>
    <n v="344"/>
    <n v="20250104"/>
    <n v="3"/>
    <n v="2.5"/>
    <n v="165"/>
    <n v="0.3"/>
    <n v="1016.4"/>
    <n v="88"/>
    <x v="25"/>
    <x v="3"/>
    <x v="0"/>
    <x v="0"/>
    <n v="15.5"/>
    <n v="17.05"/>
    <n v="0"/>
  </r>
  <r>
    <n v="344"/>
    <n v="20250105"/>
    <n v="6.7"/>
    <n v="5.9"/>
    <n v="46"/>
    <n v="22.9"/>
    <n v="993"/>
    <n v="93"/>
    <x v="25"/>
    <x v="4"/>
    <x v="0"/>
    <x v="0"/>
    <n v="12.1"/>
    <n v="13.31"/>
    <n v="0"/>
  </r>
  <r>
    <n v="348"/>
    <n v="20250101"/>
    <n v="11.3"/>
    <n v="7.7"/>
    <n v="46"/>
    <n v="12.9"/>
    <n v="1009"/>
    <n v="85"/>
    <x v="26"/>
    <x v="0"/>
    <x v="0"/>
    <x v="0"/>
    <n v="10.3"/>
    <n v="11.330000000000002"/>
    <n v="0"/>
  </r>
  <r>
    <n v="348"/>
    <n v="20250102"/>
    <n v="3"/>
    <n v="2.9"/>
    <n v="259"/>
    <n v="3.1"/>
    <n v="1014.2"/>
    <n v="90"/>
    <x v="26"/>
    <x v="1"/>
    <x v="0"/>
    <x v="0"/>
    <n v="15.1"/>
    <n v="16.61"/>
    <n v="0"/>
  </r>
  <r>
    <n v="348"/>
    <n v="20250103"/>
    <n v="4.5"/>
    <n v="2.2000000000000002"/>
    <n v="176"/>
    <n v="3.4"/>
    <n v="1018.9"/>
    <n v="88"/>
    <x v="26"/>
    <x v="2"/>
    <x v="0"/>
    <x v="0"/>
    <n v="15.8"/>
    <n v="17.380000000000003"/>
    <n v="0"/>
  </r>
  <r>
    <n v="348"/>
    <n v="20250104"/>
    <n v="3.2"/>
    <n v="1.8"/>
    <n v="162"/>
    <n v="0.3"/>
    <n v="1016.7"/>
    <n v="94"/>
    <x v="26"/>
    <x v="3"/>
    <x v="0"/>
    <x v="0"/>
    <n v="16.2"/>
    <n v="17.82"/>
    <n v="0"/>
  </r>
  <r>
    <n v="348"/>
    <n v="20250105"/>
    <n v="6.8"/>
    <n v="5.6"/>
    <n v="53"/>
    <n v="18.2"/>
    <n v="993.6"/>
    <n v="95"/>
    <x v="26"/>
    <x v="4"/>
    <x v="0"/>
    <x v="0"/>
    <n v="12.4"/>
    <n v="13.640000000000002"/>
    <n v="0"/>
  </r>
  <r>
    <n v="350"/>
    <n v="20250101"/>
    <n v="7.8"/>
    <n v="7.4"/>
    <n v="52"/>
    <n v="8.3000000000000007"/>
    <n v="1010.7"/>
    <n v="83"/>
    <x v="27"/>
    <x v="0"/>
    <x v="0"/>
    <x v="0"/>
    <n v="10.6"/>
    <n v="11.66"/>
    <n v="0"/>
  </r>
  <r>
    <n v="350"/>
    <n v="20250102"/>
    <n v="2.4"/>
    <n v="3.1"/>
    <n v="297"/>
    <n v="5"/>
    <n v="1014.6"/>
    <n v="94"/>
    <x v="27"/>
    <x v="1"/>
    <x v="0"/>
    <x v="0"/>
    <n v="14.9"/>
    <n v="16.39"/>
    <n v="0"/>
  </r>
  <r>
    <n v="350"/>
    <n v="20250103"/>
    <n v="3"/>
    <n v="2.2000000000000002"/>
    <n v="253"/>
    <n v="6"/>
    <n v="1019.7"/>
    <n v="88"/>
    <x v="27"/>
    <x v="2"/>
    <x v="0"/>
    <x v="0"/>
    <n v="15.8"/>
    <n v="17.380000000000003"/>
    <n v="0"/>
  </r>
  <r>
    <n v="350"/>
    <n v="20250104"/>
    <n v="2.6"/>
    <n v="1.4"/>
    <n v="238"/>
    <n v="-0.1"/>
    <n v="1017"/>
    <n v="93"/>
    <x v="27"/>
    <x v="3"/>
    <x v="0"/>
    <x v="0"/>
    <n v="16.600000000000001"/>
    <n v="18.260000000000002"/>
    <n v="0"/>
  </r>
  <r>
    <n v="350"/>
    <n v="20250105"/>
    <n v="5.5"/>
    <n v="6"/>
    <n v="51"/>
    <n v="22.9"/>
    <n v="994"/>
    <n v="95"/>
    <x v="27"/>
    <x v="4"/>
    <x v="0"/>
    <x v="0"/>
    <n v="12"/>
    <n v="13.200000000000001"/>
    <n v="0"/>
  </r>
  <r>
    <n v="356"/>
    <n v="20250101"/>
    <n v="10"/>
    <n v="7.6"/>
    <n v="56"/>
    <n v="11.8"/>
    <n v="1009.5"/>
    <n v="83"/>
    <x v="28"/>
    <x v="0"/>
    <x v="0"/>
    <x v="0"/>
    <n v="10.4"/>
    <n v="11.440000000000001"/>
    <n v="0"/>
  </r>
  <r>
    <n v="356"/>
    <n v="20250102"/>
    <n v="3.4"/>
    <n v="3"/>
    <n v="332"/>
    <n v="3.6"/>
    <n v="1014.1"/>
    <n v="91"/>
    <x v="28"/>
    <x v="1"/>
    <x v="0"/>
    <x v="0"/>
    <n v="15"/>
    <n v="16.5"/>
    <n v="0"/>
  </r>
  <r>
    <n v="356"/>
    <n v="20250103"/>
    <n v="4.7"/>
    <n v="2"/>
    <n v="221"/>
    <n v="5.2"/>
    <n v="1018.9"/>
    <n v="89"/>
    <x v="28"/>
    <x v="2"/>
    <x v="0"/>
    <x v="0"/>
    <n v="16"/>
    <n v="17.600000000000001"/>
    <n v="0"/>
  </r>
  <r>
    <n v="356"/>
    <n v="20250104"/>
    <n v="2.9"/>
    <n v="1.7"/>
    <n v="183"/>
    <n v="0"/>
    <n v="1016.8"/>
    <n v="93"/>
    <x v="28"/>
    <x v="3"/>
    <x v="0"/>
    <x v="0"/>
    <n v="16.3"/>
    <n v="17.930000000000003"/>
    <n v="0"/>
  </r>
  <r>
    <n v="356"/>
    <n v="20250105"/>
    <n v="6.5"/>
    <n v="5.7"/>
    <n v="48"/>
    <n v="20.399999999999999"/>
    <n v="993.9"/>
    <n v="94"/>
    <x v="28"/>
    <x v="4"/>
    <x v="0"/>
    <x v="0"/>
    <n v="12.3"/>
    <n v="13.530000000000001"/>
    <n v="0"/>
  </r>
  <r>
    <n v="370"/>
    <n v="20250101"/>
    <n v="9.3000000000000007"/>
    <n v="7.3"/>
    <n v="59"/>
    <n v="7"/>
    <n v="1011.4"/>
    <n v="84"/>
    <x v="29"/>
    <x v="0"/>
    <x v="0"/>
    <x v="0"/>
    <n v="10.7"/>
    <n v="11.77"/>
    <n v="0"/>
  </r>
  <r>
    <n v="370"/>
    <n v="20250102"/>
    <n v="2.9"/>
    <n v="3.2"/>
    <n v="281"/>
    <n v="3.2"/>
    <n v="1014.6"/>
    <n v="95"/>
    <x v="29"/>
    <x v="1"/>
    <x v="0"/>
    <x v="0"/>
    <n v="14.8"/>
    <n v="16.28"/>
    <n v="0"/>
  </r>
  <r>
    <n v="370"/>
    <n v="20250103"/>
    <n v="4.3"/>
    <n v="1.9"/>
    <n v="305"/>
    <n v="2.4"/>
    <n v="1019.8"/>
    <n v="92"/>
    <x v="29"/>
    <x v="2"/>
    <x v="0"/>
    <x v="0"/>
    <n v="16.100000000000001"/>
    <n v="17.710000000000004"/>
    <n v="0"/>
  </r>
  <r>
    <n v="370"/>
    <n v="20250104"/>
    <n v="2.5"/>
    <n v="1.5"/>
    <n v="220"/>
    <n v="-0.1"/>
    <n v="1017.4"/>
    <n v="93"/>
    <x v="29"/>
    <x v="3"/>
    <x v="0"/>
    <x v="0"/>
    <n v="16.5"/>
    <n v="18.150000000000002"/>
    <n v="0"/>
  </r>
  <r>
    <n v="370"/>
    <n v="20250105"/>
    <n v="5.8"/>
    <n v="6.3"/>
    <n v="47"/>
    <n v="19.899999999999999"/>
    <n v="994.8"/>
    <n v="95"/>
    <x v="29"/>
    <x v="4"/>
    <x v="0"/>
    <x v="0"/>
    <n v="11.7"/>
    <n v="12.870000000000001"/>
    <n v="0"/>
  </r>
  <r>
    <n v="375"/>
    <n v="20250101"/>
    <n v="9.6"/>
    <n v="7.2"/>
    <n v="44"/>
    <n v="7.1"/>
    <n v="1010.8"/>
    <n v="85"/>
    <x v="30"/>
    <x v="0"/>
    <x v="0"/>
    <x v="0"/>
    <n v="10.8"/>
    <n v="11.880000000000003"/>
    <n v="0"/>
  </r>
  <r>
    <n v="375"/>
    <n v="20250102"/>
    <n v="3"/>
    <n v="3.1"/>
    <n v="314"/>
    <n v="1.8"/>
    <n v="1014.2"/>
    <n v="94"/>
    <x v="30"/>
    <x v="1"/>
    <x v="0"/>
    <x v="0"/>
    <n v="14.9"/>
    <n v="16.39"/>
    <n v="0"/>
  </r>
  <r>
    <n v="375"/>
    <n v="20250103"/>
    <n v="4.5"/>
    <n v="1.8"/>
    <n v="285"/>
    <n v="2.5"/>
    <n v="1019.1"/>
    <n v="92"/>
    <x v="30"/>
    <x v="2"/>
    <x v="0"/>
    <x v="0"/>
    <n v="16.2"/>
    <n v="17.82"/>
    <n v="0"/>
  </r>
  <r>
    <n v="375"/>
    <n v="20250104"/>
    <n v="2.8"/>
    <n v="1.4"/>
    <n v="197"/>
    <n v="0.4"/>
    <n v="1017.4"/>
    <n v="95"/>
    <x v="30"/>
    <x v="3"/>
    <x v="0"/>
    <x v="0"/>
    <n v="16.600000000000001"/>
    <n v="18.260000000000002"/>
    <n v="0"/>
  </r>
  <r>
    <n v="375"/>
    <n v="20250105"/>
    <n v="6.4"/>
    <n v="5.7"/>
    <n v="48"/>
    <n v="22.9"/>
    <n v="995"/>
    <n v="95"/>
    <x v="30"/>
    <x v="4"/>
    <x v="0"/>
    <x v="0"/>
    <n v="12.3"/>
    <n v="13.530000000000001"/>
    <n v="0"/>
  </r>
  <r>
    <n v="377"/>
    <n v="20250101"/>
    <n v="9.3000000000000007"/>
    <n v="6.7"/>
    <n v="67"/>
    <n v="9.8000000000000007"/>
    <m/>
    <n v="84"/>
    <x v="31"/>
    <x v="0"/>
    <x v="0"/>
    <x v="0"/>
    <n v="11.3"/>
    <n v="12.430000000000001"/>
    <n v="0"/>
  </r>
  <r>
    <n v="377"/>
    <n v="20250102"/>
    <n v="3.5"/>
    <n v="3.3"/>
    <n v="246"/>
    <n v="3.9"/>
    <m/>
    <n v="93"/>
    <x v="31"/>
    <x v="1"/>
    <x v="0"/>
    <x v="0"/>
    <n v="14.7"/>
    <n v="16.170000000000002"/>
    <n v="0"/>
  </r>
  <r>
    <n v="377"/>
    <n v="20250103"/>
    <n v="5"/>
    <n v="1.9"/>
    <n v="354"/>
    <n v="1.9"/>
    <m/>
    <n v="89"/>
    <x v="31"/>
    <x v="2"/>
    <x v="0"/>
    <x v="0"/>
    <n v="16.100000000000001"/>
    <n v="17.710000000000004"/>
    <n v="0"/>
  </r>
  <r>
    <n v="377"/>
    <n v="20250104"/>
    <n v="2.5"/>
    <n v="1.5"/>
    <n v="224"/>
    <n v="-0.1"/>
    <m/>
    <n v="91"/>
    <x v="31"/>
    <x v="3"/>
    <x v="0"/>
    <x v="0"/>
    <n v="16.5"/>
    <n v="18.150000000000002"/>
    <n v="0"/>
  </r>
  <r>
    <n v="377"/>
    <n v="20250105"/>
    <n v="5.9"/>
    <n v="6.6"/>
    <n v="58"/>
    <n v="20.399999999999999"/>
    <m/>
    <n v="94"/>
    <x v="31"/>
    <x v="4"/>
    <x v="0"/>
    <x v="0"/>
    <n v="11.4"/>
    <n v="12.540000000000001"/>
    <n v="0"/>
  </r>
  <r>
    <n v="380"/>
    <n v="20250101"/>
    <n v="9.6999999999999993"/>
    <n v="5.6"/>
    <n v="91"/>
    <n v="8.5"/>
    <n v="1013.8"/>
    <n v="87"/>
    <x v="32"/>
    <x v="0"/>
    <x v="0"/>
    <x v="0"/>
    <n v="12.4"/>
    <n v="13.640000000000002"/>
    <n v="0"/>
  </r>
  <r>
    <n v="380"/>
    <n v="20250102"/>
    <n v="2.8"/>
    <n v="2"/>
    <n v="199"/>
    <n v="7.5"/>
    <n v="1015.1"/>
    <n v="97"/>
    <x v="32"/>
    <x v="1"/>
    <x v="0"/>
    <x v="0"/>
    <n v="16"/>
    <n v="17.600000000000001"/>
    <n v="0"/>
  </r>
  <r>
    <n v="380"/>
    <n v="20250103"/>
    <n v="4.2"/>
    <n v="1.3"/>
    <n v="375"/>
    <n v="-0.1"/>
    <n v="1020.8"/>
    <n v="88"/>
    <x v="32"/>
    <x v="2"/>
    <x v="0"/>
    <x v="0"/>
    <n v="16.7"/>
    <n v="18.37"/>
    <n v="0"/>
  </r>
  <r>
    <n v="380"/>
    <n v="20250104"/>
    <n v="3"/>
    <n v="1.2"/>
    <n v="261"/>
    <n v="-0.1"/>
    <n v="1017.8"/>
    <n v="89"/>
    <x v="32"/>
    <x v="3"/>
    <x v="0"/>
    <x v="0"/>
    <n v="16.8"/>
    <n v="18.480000000000004"/>
    <n v="0"/>
  </r>
  <r>
    <n v="380"/>
    <n v="20250105"/>
    <n v="6.2"/>
    <n v="6.9"/>
    <n v="53"/>
    <n v="22.4"/>
    <n v="995.9"/>
    <n v="94"/>
    <x v="32"/>
    <x v="4"/>
    <x v="0"/>
    <x v="0"/>
    <n v="11.1"/>
    <n v="12.21"/>
    <n v="0"/>
  </r>
  <r>
    <n v="391"/>
    <n v="20250101"/>
    <n v="5.6"/>
    <n v="6.9"/>
    <n v="56"/>
    <n v="8"/>
    <m/>
    <n v="83"/>
    <x v="33"/>
    <x v="0"/>
    <x v="0"/>
    <x v="0"/>
    <n v="11.1"/>
    <n v="12.21"/>
    <n v="0"/>
  </r>
  <r>
    <n v="391"/>
    <n v="20250102"/>
    <n v="2"/>
    <n v="3.3"/>
    <n v="271"/>
    <n v="3.1"/>
    <m/>
    <n v="94"/>
    <x v="33"/>
    <x v="1"/>
    <x v="0"/>
    <x v="0"/>
    <n v="14.7"/>
    <n v="16.170000000000002"/>
    <n v="0"/>
  </r>
  <r>
    <n v="391"/>
    <n v="20250103"/>
    <n v="3.1"/>
    <n v="2"/>
    <n v="360"/>
    <n v="1.4"/>
    <m/>
    <n v="90"/>
    <x v="33"/>
    <x v="2"/>
    <x v="0"/>
    <x v="0"/>
    <n v="16"/>
    <n v="17.600000000000001"/>
    <n v="0"/>
  </r>
  <r>
    <n v="391"/>
    <n v="20250104"/>
    <n v="1.9"/>
    <n v="1.7"/>
    <n v="183"/>
    <n v="0.2"/>
    <m/>
    <n v="92"/>
    <x v="33"/>
    <x v="3"/>
    <x v="0"/>
    <x v="0"/>
    <n v="16.3"/>
    <n v="17.930000000000003"/>
    <n v="0"/>
  </r>
  <r>
    <n v="391"/>
    <n v="20250105"/>
    <n v="4.3"/>
    <n v="5.8"/>
    <n v="47"/>
    <n v="19.600000000000001"/>
    <m/>
    <n v="94"/>
    <x v="33"/>
    <x v="4"/>
    <x v="0"/>
    <x v="0"/>
    <n v="12.2"/>
    <n v="13.4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B4AEF-36ED-4A0E-B4B4-1900561225FD}" name="Draaitabel2" cacheId="53" applyNumberFormats="0" applyBorderFormats="0" applyFontFormats="0" applyPatternFormats="0" applyAlignmentFormats="0" applyWidthHeightFormats="1" dataCaption="Waarden" updatedVersion="8" minRefreshableVersion="5" useAutoFormatting="1" itemPrintTitles="1" createdVersion="8" indent="0" compact="0" compactData="0" gridDropZones="1" multipleFieldFilters="0" chartFormat="2">
  <location ref="A14:J16" firstHeaderRow="1" firstDataRow="2" firstDataCol="3"/>
  <pivotFields count="16">
    <pivotField compact="0" outline="0" showAll="0"/>
    <pivotField compact="0" outline="0" showAll="0"/>
    <pivotField dataField="1"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items count="35">
        <item h="1" x="33"/>
        <item h="1" x="4"/>
        <item h="1" x="26"/>
        <item x="7"/>
        <item h="1" x="1"/>
        <item h="1" x="12"/>
        <item h="1" x="16"/>
        <item h="1" x="29"/>
        <item h="1" x="31"/>
        <item h="1" x="27"/>
        <item h="1" x="14"/>
        <item h="1" x="28"/>
        <item h="1" x="23"/>
        <item h="1" x="15"/>
        <item h="1" x="5"/>
        <item h="1" x="17"/>
        <item h="1" x="13"/>
        <item h="1" x="10"/>
        <item h="1" x="9"/>
        <item h="1" x="32"/>
        <item h="1" x="11"/>
        <item h="1" x="18"/>
        <item h="1" x="25"/>
        <item h="1" x="2"/>
        <item h="1" x="8"/>
        <item h="1" x="19"/>
        <item h="1" x="3"/>
        <item h="1" x="20"/>
        <item h="1" x="30"/>
        <item h="1" x="0"/>
        <item h="1" x="21"/>
        <item h="1" x="6"/>
        <item h="1" x="22"/>
        <item h="1" x="24"/>
        <item t="default"/>
      </items>
    </pivotField>
    <pivotField compact="0" numFmtId="164" outline="0" showAll="0" defaultSubtotal="0">
      <items count="342">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s>
    </pivotField>
    <pivotField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axis="axisRow" compact="0" outline="0" showAll="0" defaultSubtotal="0">
      <items count="12">
        <item x="0"/>
        <item m="1" x="1"/>
        <item m="1" x="2"/>
        <item m="1" x="3"/>
        <item m="1" x="4"/>
        <item m="1" x="5"/>
        <item m="1" x="6"/>
        <item m="1" x="7"/>
        <item m="1" x="8"/>
        <item m="1" x="9"/>
        <item m="1" x="10"/>
        <item m="1" x="11"/>
      </items>
    </pivotField>
    <pivotField dataField="1" compact="0" outline="0" showAll="0"/>
    <pivotField dataField="1" compact="0" outline="0" showAll="0"/>
    <pivotField dataField="1" compact="0" outline="0" showAll="0"/>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s>
  <rowFields count="3">
    <field x="15"/>
    <field x="11"/>
    <field x="10"/>
  </rowFields>
  <rowItems count="1">
    <i t="grand">
      <x/>
    </i>
  </rowItems>
  <colFields count="1">
    <field x="-2"/>
  </colFields>
  <colItems count="7">
    <i>
      <x/>
    </i>
    <i i="1">
      <x v="1"/>
    </i>
    <i i="2">
      <x v="2"/>
    </i>
    <i i="3">
      <x v="3"/>
    </i>
    <i i="4">
      <x v="4"/>
    </i>
    <i i="5">
      <x v="5"/>
    </i>
    <i i="6">
      <x v="6"/>
    </i>
  </colItems>
  <dataFields count="7">
    <dataField name="gem. etm. temperatuur" fld="3" subtotal="average" baseField="10" baseItem="0" numFmtId="165"/>
    <dataField name="gem. windsnelheid" fld="2" subtotal="average" baseField="10" baseItem="0" numFmtId="165"/>
    <dataField name="som neerslag" fld="5" baseField="10" baseItem="0" numFmtId="165"/>
    <dataField name="gem. luchtdruk" fld="6" subtotal="average" baseField="10" baseItem="0" numFmtId="3"/>
    <dataField name="som graaddagen" fld="12" baseField="10" baseItem="0" numFmtId="165"/>
    <dataField name="som gew. grddgn" fld="13" baseField="10" baseItem="0" numFmtId="165"/>
    <dataField name="som koeldagen" fld="14" baseField="10" baseItem="0" numFmtId="165"/>
  </dataFields>
  <chartFormats count="7">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 chart="1" format="7" series="1">
      <pivotArea type="data" outline="0" fieldPosition="0">
        <references count="1">
          <reference field="4294967294" count="1" selected="0">
            <x v="6"/>
          </reference>
        </references>
      </pivotArea>
    </chartFormat>
  </chartFormats>
  <pivotTableStyleInfo name="PivotStyleMedium12" showRowHeaders="1" showColHeaders="1" showRowStripes="0" showColStripes="0" showLastColumn="1"/>
  <filters count="1">
    <filter fld="9" type="dateBetween" evalOrder="-1" id="208" name="Datum">
      <autoFilter ref="A1">
        <filterColumn colId="0">
          <customFilters and="1">
            <customFilter operator="greaterThanOrEqual" val="45292"/>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16427-A09B-4DE1-910A-2F57DC9316F1}"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2">
    <i>
      <x v="50"/>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92">
      <pivotArea type="all" dataOnly="0" outline="0" fieldPosition="0"/>
    </format>
    <format dxfId="291">
      <pivotArea outline="0" collapsedLevelsAreSubtotals="1" fieldPosition="0"/>
    </format>
    <format dxfId="290">
      <pivotArea type="origin" dataOnly="0" labelOnly="1" outline="0" fieldPosition="0"/>
    </format>
    <format dxfId="289">
      <pivotArea field="8" type="button" dataOnly="0" labelOnly="1" outline="0" axis="axisCol" fieldPosition="0"/>
    </format>
    <format dxfId="288">
      <pivotArea type="topRight" dataOnly="0" labelOnly="1" outline="0" fieldPosition="0"/>
    </format>
    <format dxfId="287">
      <pivotArea field="10" type="button" dataOnly="0" labelOnly="1" outline="0" axis="axisRow" fieldPosition="0"/>
    </format>
    <format dxfId="286">
      <pivotArea dataOnly="0" labelOnly="1" outline="0" fieldPosition="0">
        <references count="1">
          <reference field="10" count="0"/>
        </references>
      </pivotArea>
    </format>
    <format dxfId="285">
      <pivotArea dataOnly="0" labelOnly="1" grandRow="1" outline="0" fieldPosition="0"/>
    </format>
    <format dxfId="284">
      <pivotArea dataOnly="0" labelOnly="1" outline="0" fieldPosition="0">
        <references count="1">
          <reference field="8" count="0"/>
        </references>
      </pivotArea>
    </format>
    <format dxfId="28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2A6CF5-4D3E-4EC3-B53A-321593191A03}"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axis="axisRow" compact="0" outline="0" showAll="0">
      <items count="13">
        <item x="0"/>
        <item m="1" x="1"/>
        <item m="1"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2">
    <i>
      <x/>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82">
      <pivotArea type="all" dataOnly="0" outline="0" fieldPosition="0"/>
    </format>
    <format dxfId="281">
      <pivotArea outline="0" collapsedLevelsAreSubtotals="1" fieldPosition="0"/>
    </format>
    <format dxfId="280">
      <pivotArea type="origin" dataOnly="0" labelOnly="1" outline="0" fieldPosition="0"/>
    </format>
    <format dxfId="279">
      <pivotArea field="8" type="button" dataOnly="0" labelOnly="1" outline="0" axis="axisCol" fieldPosition="0"/>
    </format>
    <format dxfId="278">
      <pivotArea type="topRight" dataOnly="0" labelOnly="1" outline="0" fieldPosition="0"/>
    </format>
    <format dxfId="277">
      <pivotArea field="11" type="button" dataOnly="0" labelOnly="1" outline="0" axis="axisRow" fieldPosition="0"/>
    </format>
    <format dxfId="276">
      <pivotArea dataOnly="0" labelOnly="1" outline="0" fieldPosition="0">
        <references count="1">
          <reference field="11" count="0"/>
        </references>
      </pivotArea>
    </format>
    <format dxfId="275">
      <pivotArea dataOnly="0" labelOnly="1" grandRow="1" outline="0" fieldPosition="0"/>
    </format>
    <format dxfId="274">
      <pivotArea dataOnly="0" labelOnly="1" outline="0" fieldPosition="0">
        <references count="1">
          <reference field="8" count="0"/>
        </references>
      </pivotArea>
    </format>
    <format dxfId="27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42EB0B-260F-4B56-B12C-CF55BC98294B}"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9"/>
  </rowFields>
  <rowItems count="6">
    <i>
      <x v="337"/>
    </i>
    <i>
      <x v="338"/>
    </i>
    <i>
      <x v="339"/>
    </i>
    <i>
      <x v="340"/>
    </i>
    <i>
      <x v="341"/>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5">
    <format dxfId="272">
      <pivotArea type="all" dataOnly="0" outline="0" fieldPosition="0"/>
    </format>
    <format dxfId="271">
      <pivotArea outline="0" collapsedLevelsAreSubtotals="1" fieldPosition="0"/>
    </format>
    <format dxfId="270">
      <pivotArea type="origin" dataOnly="0" labelOnly="1" outline="0" fieldPosition="0"/>
    </format>
    <format dxfId="269">
      <pivotArea field="8" type="button" dataOnly="0" labelOnly="1" outline="0" axis="axisCol" fieldPosition="0"/>
    </format>
    <format dxfId="268">
      <pivotArea type="topRight" dataOnly="0" labelOnly="1" outline="0" fieldPosition="0"/>
    </format>
    <format dxfId="267">
      <pivotArea field="9" type="button" dataOnly="0" labelOnly="1" outline="0" axis="axisRow" fieldPosition="0"/>
    </format>
    <format dxfId="266">
      <pivotArea dataOnly="0" labelOnly="1" outline="0"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5">
      <pivotArea dataOnly="0" labelOnly="1" outline="0"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64">
      <pivotArea dataOnly="0" labelOnly="1" outline="0" fieldPosition="0">
        <references count="1">
          <reference field="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63">
      <pivotArea dataOnly="0" labelOnly="1" outline="0" fieldPosition="0">
        <references count="1">
          <reference field="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62">
      <pivotArea dataOnly="0" labelOnly="1" outline="0" fieldPosition="0">
        <references count="1">
          <reference field="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61">
      <pivotArea dataOnly="0" labelOnly="1" outline="0" fieldPosition="0">
        <references count="1">
          <reference field="9" count="24">
            <x v="250"/>
            <x v="251"/>
            <x v="252"/>
            <x v="253"/>
            <x v="254"/>
            <x v="255"/>
            <x v="256"/>
            <x v="257"/>
            <x v="258"/>
            <x v="259"/>
            <x v="260"/>
            <x v="261"/>
            <x v="262"/>
            <x v="263"/>
            <x v="264"/>
            <x v="265"/>
            <x v="266"/>
            <x v="267"/>
            <x v="268"/>
            <x v="269"/>
            <x v="270"/>
            <x v="271"/>
            <x v="272"/>
            <x v="273"/>
          </reference>
        </references>
      </pivotArea>
    </format>
    <format dxfId="260">
      <pivotArea dataOnly="0" labelOnly="1" grandRow="1" outline="0" fieldPosition="0"/>
    </format>
    <format dxfId="259">
      <pivotArea dataOnly="0" labelOnly="1" outline="0" fieldPosition="0">
        <references count="1">
          <reference field="8" count="0"/>
        </references>
      </pivotArea>
    </format>
    <format dxfId="25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DC15-4AE6-4493-98C5-C05DA5DE17D0}"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2">
    <i>
      <x v="50"/>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57">
      <pivotArea type="all" dataOnly="0" outline="0" fieldPosition="0"/>
    </format>
    <format dxfId="256">
      <pivotArea outline="0" collapsedLevelsAreSubtotals="1" fieldPosition="0"/>
    </format>
    <format dxfId="255">
      <pivotArea type="origin" dataOnly="0" labelOnly="1" outline="0" fieldPosition="0"/>
    </format>
    <format dxfId="254">
      <pivotArea field="8" type="button" dataOnly="0" labelOnly="1" outline="0" axis="axisCol" fieldPosition="0"/>
    </format>
    <format dxfId="253">
      <pivotArea type="topRight" dataOnly="0" labelOnly="1" outline="0" fieldPosition="0"/>
    </format>
    <format dxfId="252">
      <pivotArea field="10" type="button" dataOnly="0" labelOnly="1" outline="0" axis="axisRow" fieldPosition="0"/>
    </format>
    <format dxfId="251">
      <pivotArea dataOnly="0" labelOnly="1" outline="0" fieldPosition="0">
        <references count="1">
          <reference field="10" count="0"/>
        </references>
      </pivotArea>
    </format>
    <format dxfId="250">
      <pivotArea dataOnly="0" labelOnly="1" grandRow="1" outline="0" fieldPosition="0"/>
    </format>
    <format dxfId="249">
      <pivotArea dataOnly="0" labelOnly="1" outline="0" fieldPosition="0">
        <references count="1">
          <reference field="8" count="0"/>
        </references>
      </pivotArea>
    </format>
    <format dxfId="24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4DF92A-6553-49F5-8980-DE4CEE39E251}"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axis="axisRow" compact="0" outline="0" showAll="0">
      <items count="13">
        <item x="0"/>
        <item m="1" x="1"/>
        <item m="1"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2">
    <i>
      <x/>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47">
      <pivotArea type="all" dataOnly="0" outline="0" fieldPosition="0"/>
    </format>
    <format dxfId="246">
      <pivotArea outline="0" collapsedLevelsAreSubtotals="1" fieldPosition="0"/>
    </format>
    <format dxfId="245">
      <pivotArea type="origin" dataOnly="0" labelOnly="1" outline="0" fieldPosition="0"/>
    </format>
    <format dxfId="244">
      <pivotArea field="8" type="button" dataOnly="0" labelOnly="1" outline="0" axis="axisCol" fieldPosition="0"/>
    </format>
    <format dxfId="243">
      <pivotArea type="topRight" dataOnly="0" labelOnly="1" outline="0" fieldPosition="0"/>
    </format>
    <format dxfId="242">
      <pivotArea field="11" type="button" dataOnly="0" labelOnly="1" outline="0" axis="axisRow" fieldPosition="0"/>
    </format>
    <format dxfId="241">
      <pivotArea dataOnly="0" labelOnly="1" outline="0" fieldPosition="0">
        <references count="1">
          <reference field="11" count="0"/>
        </references>
      </pivotArea>
    </format>
    <format dxfId="240">
      <pivotArea dataOnly="0" labelOnly="1" grandRow="1" outline="0" fieldPosition="0"/>
    </format>
    <format dxfId="239">
      <pivotArea dataOnly="0" labelOnly="1" outline="0" fieldPosition="0">
        <references count="1">
          <reference field="8" count="0"/>
        </references>
      </pivotArea>
    </format>
    <format dxfId="23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87867F-5A58-4BDF-8FCC-3B49ECA39E8D}"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compact="0" outline="0" showAll="0"/>
    <pivotField dataField="1" compact="0" outline="0" showAll="0"/>
    <pivotField compact="0" outline="0" showAll="0"/>
    <pivotField compact="0" outline="0" showAll="0"/>
    <pivotField name="dagen" axis="axisRow"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5"/>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
    <format dxfId="23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5A37841-6B24-40FE-877B-1903945DDEDE}"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compact="0" outline="0" showAll="0"/>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2">
    <i>
      <x v="50"/>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36">
      <pivotArea type="all" dataOnly="0" outline="0" fieldPosition="0"/>
    </format>
    <format dxfId="235">
      <pivotArea outline="0" collapsedLevelsAreSubtotals="1" fieldPosition="0"/>
    </format>
    <format dxfId="234">
      <pivotArea type="origin" dataOnly="0" labelOnly="1" outline="0" fieldPosition="0"/>
    </format>
    <format dxfId="233">
      <pivotArea field="8" type="button" dataOnly="0" labelOnly="1" outline="0" axis="axisCol" fieldPosition="0"/>
    </format>
    <format dxfId="232">
      <pivotArea type="topRight" dataOnly="0" labelOnly="1" outline="0" fieldPosition="0"/>
    </format>
    <format dxfId="231">
      <pivotArea field="10" type="button" dataOnly="0" labelOnly="1" outline="0" axis="axisRow" fieldPosition="0"/>
    </format>
    <format dxfId="230">
      <pivotArea dataOnly="0" labelOnly="1" outline="0" fieldPosition="0">
        <references count="1">
          <reference field="10" count="0"/>
        </references>
      </pivotArea>
    </format>
    <format dxfId="229">
      <pivotArea dataOnly="0" labelOnly="1" grandRow="1" outline="0" fieldPosition="0"/>
    </format>
    <format dxfId="228">
      <pivotArea dataOnly="0" labelOnly="1" outline="0" fieldPosition="0">
        <references count="1">
          <reference field="8" count="0"/>
        </references>
      </pivotArea>
    </format>
    <format dxfId="22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10A4246-0136-47A0-9560-4911CB19E241}"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axis="axisRow" compact="0" outline="0" showAll="0">
      <items count="13">
        <item x="0"/>
        <item m="1" x="1"/>
        <item m="1" x="2"/>
        <item m="1" x="3"/>
        <item m="1" x="4"/>
        <item m="1" x="5"/>
        <item m="1" x="6"/>
        <item m="1" x="7"/>
        <item m="1" x="8"/>
        <item m="1" x="9"/>
        <item m="1" x="10"/>
        <item m="1" x="11"/>
        <item t="default"/>
      </items>
    </pivotField>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2">
    <i>
      <x/>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26">
      <pivotArea type="all" dataOnly="0" outline="0" fieldPosition="0"/>
    </format>
    <format dxfId="225">
      <pivotArea outline="0" collapsedLevelsAreSubtotals="1" fieldPosition="0"/>
    </format>
    <format dxfId="224">
      <pivotArea type="origin" dataOnly="0" labelOnly="1" outline="0" fieldPosition="0"/>
    </format>
    <format dxfId="223">
      <pivotArea field="8" type="button" dataOnly="0" labelOnly="1" outline="0" axis="axisCol" fieldPosition="0"/>
    </format>
    <format dxfId="222">
      <pivotArea type="topRight" dataOnly="0" labelOnly="1" outline="0" fieldPosition="0"/>
    </format>
    <format dxfId="221">
      <pivotArea field="11" type="button" dataOnly="0" labelOnly="1" outline="0" axis="axisRow" fieldPosition="0"/>
    </format>
    <format dxfId="220">
      <pivotArea dataOnly="0" labelOnly="1" outline="0" fieldPosition="0">
        <references count="1">
          <reference field="11" count="0"/>
        </references>
      </pivotArea>
    </format>
    <format dxfId="219">
      <pivotArea dataOnly="0" labelOnly="1" grandRow="1" outline="0" fieldPosition="0"/>
    </format>
    <format dxfId="218">
      <pivotArea dataOnly="0" labelOnly="1" outline="0" fieldPosition="0">
        <references count="1">
          <reference field="8" count="0"/>
        </references>
      </pivotArea>
    </format>
    <format dxfId="21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F9D7C-6A64-4AA0-B14B-AD98C1CCC173}"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compact="0" outline="0" showAll="0"/>
    <pivotField compact="0" outline="0" showAll="0"/>
    <pivotField dataField="1" compact="0" outline="0" showAll="0"/>
    <pivotField compact="0" outline="0" showAll="0"/>
    <pivotField name="dagen" axis="axisRow"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5"/>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5" baseItem="1" numFmtId="166"/>
  </dataFields>
  <formats count="15">
    <format dxfId="216">
      <pivotArea type="all" dataOnly="0" outline="0" fieldPosition="0"/>
    </format>
    <format dxfId="215">
      <pivotArea outline="0" collapsedLevelsAreSubtotals="1" fieldPosition="0"/>
    </format>
    <format dxfId="214">
      <pivotArea type="origin" dataOnly="0" labelOnly="1" outline="0" fieldPosition="0"/>
    </format>
    <format dxfId="213">
      <pivotArea field="8" type="button" dataOnly="0" labelOnly="1" outline="0" axis="axisCol" fieldPosition="0"/>
    </format>
    <format dxfId="212">
      <pivotArea type="topRight" dataOnly="0" labelOnly="1" outline="0" fieldPosition="0"/>
    </format>
    <format dxfId="211">
      <pivotArea field="15" type="button" dataOnly="0" labelOnly="1" outline="0" axis="axisRow" fieldPosition="0"/>
    </format>
    <format dxfId="210">
      <pivotArea dataOnly="0" labelOnly="1" outline="0" fieldPosition="0">
        <references count="1">
          <reference field="1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9">
      <pivotArea dataOnly="0" labelOnly="1" outline="0" fieldPosition="0">
        <references count="1">
          <reference field="15"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8">
      <pivotArea dataOnly="0" labelOnly="1" outline="0" fieldPosition="0">
        <references count="1">
          <reference field="15"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07">
      <pivotArea dataOnly="0" labelOnly="1" outline="0" fieldPosition="0">
        <references count="1">
          <reference field="15"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06">
      <pivotArea dataOnly="0" labelOnly="1" outline="0" fieldPosition="0">
        <references count="1">
          <reference field="15"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05">
      <pivotArea dataOnly="0" labelOnly="1" outline="0" fieldPosition="0">
        <references count="1">
          <reference field="15" count="24">
            <x v="250"/>
            <x v="251"/>
            <x v="252"/>
            <x v="253"/>
            <x v="254"/>
            <x v="255"/>
            <x v="256"/>
            <x v="257"/>
            <x v="258"/>
            <x v="259"/>
            <x v="260"/>
            <x v="261"/>
            <x v="262"/>
            <x v="263"/>
            <x v="264"/>
            <x v="265"/>
            <x v="266"/>
            <x v="267"/>
            <x v="268"/>
            <x v="269"/>
            <x v="270"/>
            <x v="271"/>
            <x v="272"/>
            <x v="273"/>
          </reference>
        </references>
      </pivotArea>
    </format>
    <format dxfId="204">
      <pivotArea dataOnly="0" labelOnly="1" grandRow="1" outline="0" fieldPosition="0"/>
    </format>
    <format dxfId="203">
      <pivotArea dataOnly="0" labelOnly="1" outline="0" fieldPosition="0">
        <references count="1">
          <reference field="8" count="0"/>
        </references>
      </pivotArea>
    </format>
    <format dxfId="20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225801D-6A9B-4BA7-AA9E-AA963C1D6108}"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compact="0" outline="0" showAll="0"/>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2">
    <i>
      <x v="50"/>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0" baseItem="1" numFmtId="166"/>
  </dataFields>
  <formats count="10">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8" type="button" dataOnly="0" labelOnly="1" outline="0" axis="axisCol" fieldPosition="0"/>
    </format>
    <format dxfId="197">
      <pivotArea type="topRight" dataOnly="0" labelOnly="1" outline="0" fieldPosition="0"/>
    </format>
    <format dxfId="196">
      <pivotArea field="10" type="button" dataOnly="0" labelOnly="1" outline="0" axis="axisRow" fieldPosition="0"/>
    </format>
    <format dxfId="195">
      <pivotArea dataOnly="0" labelOnly="1" outline="0" fieldPosition="0">
        <references count="1">
          <reference field="10" count="0"/>
        </references>
      </pivotArea>
    </format>
    <format dxfId="194">
      <pivotArea dataOnly="0" labelOnly="1" grandRow="1" outline="0" fieldPosition="0"/>
    </format>
    <format dxfId="193">
      <pivotArea dataOnly="0" labelOnly="1" outline="0" fieldPosition="0">
        <references count="1">
          <reference field="8" count="0"/>
        </references>
      </pivotArea>
    </format>
    <format dxfId="19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CFC836B-CCB4-4AC3-88C5-EDA0800DBFD8}"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axis="axisRow" compact="0" outline="0" showAll="0">
      <items count="13">
        <item x="0"/>
        <item m="1" x="1"/>
        <item m="1" x="2"/>
        <item m="1" x="3"/>
        <item m="1" x="4"/>
        <item m="1" x="5"/>
        <item m="1" x="6"/>
        <item m="1" x="7"/>
        <item m="1" x="8"/>
        <item m="1" x="9"/>
        <item m="1" x="10"/>
        <item m="1" x="11"/>
        <item t="default"/>
      </items>
    </pivotField>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2">
    <i>
      <x/>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1" baseItem="0" numFmtId="166"/>
  </dataFields>
  <formats count="10">
    <format dxfId="191">
      <pivotArea type="all" dataOnly="0" outline="0" fieldPosition="0"/>
    </format>
    <format dxfId="190">
      <pivotArea outline="0" collapsedLevelsAreSubtotals="1" fieldPosition="0"/>
    </format>
    <format dxfId="189">
      <pivotArea type="origin" dataOnly="0" labelOnly="1" outline="0" fieldPosition="0"/>
    </format>
    <format dxfId="188">
      <pivotArea field="8" type="button" dataOnly="0" labelOnly="1" outline="0" axis="axisCol" fieldPosition="0"/>
    </format>
    <format dxfId="187">
      <pivotArea type="topRight" dataOnly="0" labelOnly="1" outline="0" fieldPosition="0"/>
    </format>
    <format dxfId="186">
      <pivotArea field="11" type="button" dataOnly="0" labelOnly="1" outline="0" axis="axisRow" fieldPosition="0"/>
    </format>
    <format dxfId="185">
      <pivotArea dataOnly="0" labelOnly="1" outline="0" fieldPosition="0">
        <references count="1">
          <reference field="11" count="0"/>
        </references>
      </pivotArea>
    </format>
    <format dxfId="184">
      <pivotArea dataOnly="0" labelOnly="1" grandRow="1" outline="0" fieldPosition="0"/>
    </format>
    <format dxfId="183">
      <pivotArea dataOnly="0" labelOnly="1" outline="0" fieldPosition="0">
        <references count="1">
          <reference field="8" count="0"/>
        </references>
      </pivotArea>
    </format>
    <format dxfId="18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6494BD-4795-4BA0-8E84-21B69137DD16}"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11"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compact="0" outline="0" showAll="0"/>
    <pivotField compact="0" outline="0" showAll="0"/>
    <pivotField compact="0" outline="0" showAll="0"/>
    <pivotField dataField="1" compact="0" outline="0" showAll="0"/>
    <pivotField name="dagen" axis="axisRow"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5"/>
  </rowFields>
  <rowItems count="6">
    <i>
      <x/>
    </i>
    <i>
      <x v="1"/>
    </i>
    <i>
      <x v="2"/>
    </i>
    <i>
      <x v="3"/>
    </i>
    <i>
      <x v="4"/>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5" baseItem="4" numFmtId="166"/>
  </dataFields>
  <formats count="15">
    <format dxfId="181">
      <pivotArea type="all" dataOnly="0" outline="0" fieldPosition="0"/>
    </format>
    <format dxfId="180">
      <pivotArea outline="0" collapsedLevelsAreSubtotals="1" fieldPosition="0"/>
    </format>
    <format dxfId="179">
      <pivotArea type="origin" dataOnly="0" labelOnly="1" outline="0" fieldPosition="0"/>
    </format>
    <format dxfId="178">
      <pivotArea field="8" type="button" dataOnly="0" labelOnly="1" outline="0" axis="axisCol" fieldPosition="0"/>
    </format>
    <format dxfId="177">
      <pivotArea type="topRight" dataOnly="0" labelOnly="1" outline="0" fieldPosition="0"/>
    </format>
    <format dxfId="176">
      <pivotArea field="15" type="button" dataOnly="0" labelOnly="1" outline="0" axis="axisRow" fieldPosition="0"/>
    </format>
    <format dxfId="175">
      <pivotArea dataOnly="0" labelOnly="1" outline="0" fieldPosition="0">
        <references count="1">
          <reference field="1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4">
      <pivotArea dataOnly="0" labelOnly="1" outline="0" fieldPosition="0">
        <references count="1">
          <reference field="15"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73">
      <pivotArea dataOnly="0" labelOnly="1" outline="0" fieldPosition="0">
        <references count="1">
          <reference field="15"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72">
      <pivotArea dataOnly="0" labelOnly="1" outline="0" fieldPosition="0">
        <references count="1">
          <reference field="15"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71">
      <pivotArea dataOnly="0" labelOnly="1" outline="0" fieldPosition="0">
        <references count="1">
          <reference field="15"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70">
      <pivotArea dataOnly="0" labelOnly="1" outline="0" fieldPosition="0">
        <references count="1">
          <reference field="15" count="24">
            <x v="250"/>
            <x v="251"/>
            <x v="252"/>
            <x v="253"/>
            <x v="254"/>
            <x v="255"/>
            <x v="256"/>
            <x v="257"/>
            <x v="258"/>
            <x v="259"/>
            <x v="260"/>
            <x v="261"/>
            <x v="262"/>
            <x v="263"/>
            <x v="264"/>
            <x v="265"/>
            <x v="266"/>
            <x v="267"/>
            <x v="268"/>
            <x v="269"/>
            <x v="270"/>
            <x v="271"/>
            <x v="272"/>
            <x v="273"/>
          </reference>
        </references>
      </pivotArea>
    </format>
    <format dxfId="169">
      <pivotArea dataOnly="0" labelOnly="1" grandRow="1" outline="0" fieldPosition="0"/>
    </format>
    <format dxfId="168">
      <pivotArea dataOnly="0" labelOnly="1" outline="0" fieldPosition="0">
        <references count="1">
          <reference field="8" count="0"/>
        </references>
      </pivotArea>
    </format>
    <format dxfId="16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9009606-8660-4622-B355-D82EFBE88C0A}"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axis="axisRow" compact="0" outline="0" showAll="0">
      <items count="52">
        <item m="1" x="50"/>
        <item m="1" x="1"/>
        <item m="1" x="2"/>
        <item m="1" x="3"/>
        <item m="1" x="4"/>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x="0"/>
        <item t="default"/>
      </items>
    </pivotField>
    <pivotField compact="0" outline="0" showAll="0"/>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2">
    <i>
      <x v="50"/>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0" baseItem="1" numFmtId="166"/>
  </dataFields>
  <formats count="10">
    <format dxfId="166">
      <pivotArea type="all" dataOnly="0" outline="0" fieldPosition="0"/>
    </format>
    <format dxfId="165">
      <pivotArea outline="0" collapsedLevelsAreSubtotals="1" fieldPosition="0"/>
    </format>
    <format dxfId="164">
      <pivotArea type="origin" dataOnly="0" labelOnly="1" outline="0" fieldPosition="0"/>
    </format>
    <format dxfId="163">
      <pivotArea field="8" type="button" dataOnly="0" labelOnly="1" outline="0" axis="axisCol" fieldPosition="0"/>
    </format>
    <format dxfId="162">
      <pivotArea type="topRight" dataOnly="0" labelOnly="1" outline="0" fieldPosition="0"/>
    </format>
    <format dxfId="161">
      <pivotArea field="10" type="button" dataOnly="0" labelOnly="1" outline="0" axis="axisRow" fieldPosition="0"/>
    </format>
    <format dxfId="160">
      <pivotArea dataOnly="0" labelOnly="1" outline="0" fieldPosition="0">
        <references count="1">
          <reference field="10" count="0"/>
        </references>
      </pivotArea>
    </format>
    <format dxfId="159">
      <pivotArea dataOnly="0" labelOnly="1" grandRow="1" outline="0" fieldPosition="0"/>
    </format>
    <format dxfId="158">
      <pivotArea dataOnly="0" labelOnly="1" outline="0" fieldPosition="0">
        <references count="1">
          <reference field="8" count="0"/>
        </references>
      </pivotArea>
    </format>
    <format dxfId="15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C90598D-A400-41F6-955C-54F9E2E03F06}" name="Draaitabel1" cacheId="53"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7"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343">
        <item m="1" x="5"/>
        <item m="1" x="6"/>
        <item m="1" x="7"/>
        <item m="1" x="8"/>
        <item m="1" x="9"/>
        <item m="1" x="10"/>
        <item m="1" x="11"/>
        <item m="1" x="12"/>
        <item m="1" x="1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x="0"/>
        <item x="1"/>
        <item x="2"/>
        <item x="3"/>
        <item x="4"/>
        <item t="default"/>
      </items>
    </pivotField>
    <pivotField name="weeknummer" compact="0" outline="0" showAll="0"/>
    <pivotField axis="axisRow" compact="0" outline="0" showAll="0">
      <items count="13">
        <item x="0"/>
        <item m="1" x="1"/>
        <item m="1" x="2"/>
        <item m="1" x="3"/>
        <item m="1" x="4"/>
        <item m="1" x="5"/>
        <item m="1" x="6"/>
        <item m="1" x="7"/>
        <item m="1" x="8"/>
        <item m="1" x="9"/>
        <item m="1" x="10"/>
        <item m="1" x="11"/>
        <item t="default"/>
      </items>
    </pivotField>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2">
    <i>
      <x/>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1" baseItem="0" numFmtId="166"/>
  </dataFields>
  <formats count="10">
    <format dxfId="156">
      <pivotArea type="all" dataOnly="0" outline="0" fieldPosition="0"/>
    </format>
    <format dxfId="155">
      <pivotArea outline="0" collapsedLevelsAreSubtotals="1" fieldPosition="0"/>
    </format>
    <format dxfId="154">
      <pivotArea type="origin" dataOnly="0" labelOnly="1" outline="0" fieldPosition="0"/>
    </format>
    <format dxfId="153">
      <pivotArea field="8" type="button" dataOnly="0" labelOnly="1" outline="0" axis="axisCol" fieldPosition="0"/>
    </format>
    <format dxfId="152">
      <pivotArea type="topRight" dataOnly="0" labelOnly="1" outline="0" fieldPosition="0"/>
    </format>
    <format dxfId="151">
      <pivotArea field="11" type="button" dataOnly="0" labelOnly="1" outline="0" axis="axisRow" fieldPosition="0"/>
    </format>
    <format dxfId="150">
      <pivotArea dataOnly="0" labelOnly="1" outline="0" fieldPosition="0">
        <references count="1">
          <reference field="11" count="0"/>
        </references>
      </pivotArea>
    </format>
    <format dxfId="149">
      <pivotArea dataOnly="0" labelOnly="1" grandRow="1" outline="0" fieldPosition="0"/>
    </format>
    <format dxfId="148">
      <pivotArea dataOnly="0" labelOnly="1" outline="0" fieldPosition="0">
        <references count="1">
          <reference field="8" count="0"/>
        </references>
      </pivotArea>
    </format>
    <format dxfId="14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EAC669FC-F27C-4BA6-84DF-F2CF7AF8C8C8}" autoFormatId="16" applyNumberFormats="0" applyBorderFormats="0" applyFontFormats="0" applyPatternFormats="0" applyAlignmentFormats="0" applyWidthHeightFormats="0">
  <queryTableRefresh nextId="35" unboundColumnsRight="6">
    <queryTableFields count="15">
      <queryTableField id="10" name="# STN" tableColumnId="10"/>
      <queryTableField id="11" name="YYYYMMDD" tableColumnId="11"/>
      <queryTableField id="23" name="windsnelheid" tableColumnId="23"/>
      <queryTableField id="24" name="etmaaltemperatuur" tableColumnId="24"/>
      <queryTableField id="31" name="globale_straling" tableColumnId="2"/>
      <queryTableField id="26" name="neerslag" tableColumnId="26"/>
      <queryTableField id="27" name="luchtdruk" tableColumnId="27"/>
      <queryTableField id="32" name="rel._vochtigheid" tableColumnId="3"/>
      <queryTableField id="33" name="KNMI_Stations.Naam_weerstation" tableColumnId="4"/>
      <queryTableField id="18" dataBound="0" tableColumnId="18"/>
      <queryTableField id="19" dataBound="0" tableColumnId="19"/>
      <queryTableField id="30" dataBound="0" tableColumnId="1"/>
      <queryTableField id="20" dataBound="0" tableColumnId="20"/>
      <queryTableField id="21" dataBound="0" tableColumnId="21"/>
      <queryTableField id="22" dataBound="0"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MI_Stations.Naam_weerstation" xr10:uid="{4784F16F-F779-4EE8-9409-BC123088A0EC}" sourceName="KNMI_Stations.Naam_weerstation">
  <pivotTables>
    <pivotTable tabId="14" name="Draaitabel2"/>
  </pivotTables>
  <data>
    <tabular pivotCacheId="2402436">
      <items count="34">
        <i x="33" nd="1"/>
        <i x="4" nd="1"/>
        <i x="26" nd="1"/>
        <i x="7" s="1" nd="1"/>
        <i x="1" nd="1"/>
        <i x="12" nd="1"/>
        <i x="16" nd="1"/>
        <i x="29" nd="1"/>
        <i x="31" nd="1"/>
        <i x="27" nd="1"/>
        <i x="14" nd="1"/>
        <i x="28" nd="1"/>
        <i x="23" nd="1"/>
        <i x="15" nd="1"/>
        <i x="5" nd="1"/>
        <i x="17" nd="1"/>
        <i x="13" nd="1"/>
        <i x="10" nd="1"/>
        <i x="9" nd="1"/>
        <i x="32" nd="1"/>
        <i x="11" nd="1"/>
        <i x="18" nd="1"/>
        <i x="25" nd="1"/>
        <i x="2" nd="1"/>
        <i x="8" nd="1"/>
        <i x="19" nd="1"/>
        <i x="3" nd="1"/>
        <i x="20" nd="1"/>
        <i x="30" nd="1"/>
        <i x="0" nd="1"/>
        <i x="21" nd="1"/>
        <i x="6" nd="1"/>
        <i x="22" nd="1"/>
        <i x="2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eerstation" xr10:uid="{AB0ADCF1-B4B3-4002-BEC1-8E7024A487AA}" cache="Slicer_KNMI_Stations.Naam_weerstation" caption="weerstation" startItem="1"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34EEBF-8CBC-40C6-8F77-A615C8E513D5}" name="jaar_zip" displayName="jaar_zip" ref="A1:O171" tableType="queryTable" totalsRowShown="0">
  <autoFilter ref="A1:O171" xr:uid="{5734EEBF-8CBC-40C6-8F77-A615C8E513D5}"/>
  <tableColumns count="15">
    <tableColumn id="10" xr3:uid="{D23A6D72-2F02-4BDC-8910-83CF99AB8E93}" uniqueName="10" name="# STN" queryTableFieldId="10"/>
    <tableColumn id="11" xr3:uid="{A2375FB5-BCC0-46A9-90D0-3C8B562089E4}" uniqueName="11" name="YYYYMMDD" queryTableFieldId="11"/>
    <tableColumn id="23" xr3:uid="{DC0DFACF-2AF7-48A0-9372-C6969BA08CCB}" uniqueName="23" name="windsnelheid" queryTableFieldId="23"/>
    <tableColumn id="24" xr3:uid="{BFDA0483-A312-4F23-83EC-08CA6A4A172F}" uniqueName="24" name="etmaaltemperatuur" queryTableFieldId="24"/>
    <tableColumn id="2" xr3:uid="{2A041396-4A4F-45B3-917F-DBE9B4D5AFC8}" uniqueName="2" name="globale_straling" queryTableFieldId="31"/>
    <tableColumn id="26" xr3:uid="{ADCA5510-9586-46D5-BAFB-3A3F0C4550E0}" uniqueName="26" name="neerslag" queryTableFieldId="26"/>
    <tableColumn id="27" xr3:uid="{16EB7A15-303B-425F-A28E-BF74F1B813FB}" uniqueName="27" name="luchtdruk" queryTableFieldId="27"/>
    <tableColumn id="3" xr3:uid="{AB6125AB-0C08-400E-AB2D-A1CEF142D9BA}" uniqueName="3" name="rel._vochtigheid" queryTableFieldId="32"/>
    <tableColumn id="4" xr3:uid="{53C50FD5-514F-4355-9604-2A89C9EC92D9}" uniqueName="4" name="KNMI_Stations.Naam_weerstation" queryTableFieldId="33" dataDxfId="298"/>
    <tableColumn id="18" xr3:uid="{8DAAA321-826C-4DAC-9858-1C589C182E5A}" uniqueName="18" name="Datum" queryTableFieldId="18" dataDxfId="146">
      <calculatedColumnFormula>DATEVALUE(RIGHT(jaar_zip[[#This Row],[YYYYMMDD]],2)&amp;"-"&amp;MID(jaar_zip[[#This Row],[YYYYMMDD]],5,2)&amp;"-"&amp;LEFT(jaar_zip[[#This Row],[YYYYMMDD]],4))</calculatedColumnFormula>
    </tableColumn>
    <tableColumn id="19" xr3:uid="{43EF9CFE-8C2C-4AAE-BF0D-02A23F39EF2F}" uniqueName="19" name="weeknr" queryTableFieldId="19" dataDxfId="297">
      <calculatedColumnFormula>IF(AND(VALUE(MONTH(jaar_zip[[#This Row],[Datum]]))=1,VALUE(WEEKNUM(jaar_zip[[#This Row],[Datum]],21))&gt;51),RIGHT(YEAR(jaar_zip[[#This Row],[Datum]])-1,2),RIGHT(YEAR(jaar_zip[[#This Row],[Datum]]),2))&amp;"-"&amp; TEXT(WEEKNUM(jaar_zip[[#This Row],[Datum]],21),"00")</calculatedColumnFormula>
    </tableColumn>
    <tableColumn id="1" xr3:uid="{A2450428-91AC-426D-8E06-09A1B7E6D3ED}" uniqueName="1" name="maand" queryTableFieldId="30" dataDxfId="296">
      <calculatedColumnFormula>MONTH(jaar_zip[[#This Row],[Datum]])</calculatedColumnFormula>
    </tableColumn>
    <tableColumn id="20" xr3:uid="{61680EF4-084E-4CCB-9C0A-FF59CE0C4538}" uniqueName="20" name="graaddagen" queryTableFieldId="20" dataDxfId="295">
      <calculatedColumnFormula>IF(ISNUMBER(jaar_zip[[#This Row],[etmaaltemperatuur]]),IF(jaar_zip[[#This Row],[etmaaltemperatuur]]&lt;stookgrens,stookgrens-jaar_zip[[#This Row],[etmaaltemperatuur]],0),"")</calculatedColumnFormula>
    </tableColumn>
    <tableColumn id="21" xr3:uid="{F7B17CAB-22F3-4DE0-9835-18E09FB3BC58}" uniqueName="21" name="gew. Graaddagen" queryTableFieldId="21" dataDxfId="294">
      <calculatedColumnFormula>IF(ISNUMBER(jaar_zip[[#This Row],[graaddagen]]),IF(OR(MONTH(jaar_zip[[#This Row],[Datum]])=1,MONTH(jaar_zip[[#This Row],[Datum]])=2,MONTH(jaar_zip[[#This Row],[Datum]])=11,MONTH(jaar_zip[[#This Row],[Datum]])=12),1.1,IF(OR(MONTH(jaar_zip[[#This Row],[Datum]])=3,MONTH(jaar_zip[[#This Row],[Datum]])=10),1,0.8))*jaar_zip[[#This Row],[graaddagen]],"")</calculatedColumnFormula>
    </tableColumn>
    <tableColumn id="22" xr3:uid="{19A87B53-4A9E-4F26-B213-20ED286BDFC9}" uniqueName="22" name="koeldagen" queryTableFieldId="22" dataDxfId="293">
      <calculatedColumnFormula>IF(ISNUMBER(jaar_zip[[#This Row],[etmaaltemperatuur]]),IF(jaar_zip[[#This Row],[etmaaltemperatuur]]&gt;stookgrens,jaar_zip[[#This Row],[etmaaltemperatuur]]-stookgrens,0),"")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4-02-26T10:50:50.33" personId="{58C87F39-F2CF-4C86-841A-D942DD51F22A}" id="{D918CBF9-DC35-4184-BC98-49868F38F5A8}">
    <text>Bij het wijzigen van de stookgrens dient minimaal 1 draaitabel te worden vernieuwd. Hiermee worden alle tabellen berekend met de nieuwe stookgrens.
Vernieuwen draaittabel: 
Ga in de tabel staan met graaddagen. Druk op de rechtermuisknop en kies Vernieuwen /Refresh</text>
  </threadedComment>
</ThreadedComments>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Datum" xr10:uid="{6B4A4CF4-F82D-4CE9-B6A8-88783D5EB69A}" sourceName="Datum">
  <pivotTables>
    <pivotTable tabId="14" name="Draaitabel2"/>
  </pivotTables>
  <state minimalRefreshVersion="6" lastRefreshVersion="6" pivotCacheId="2402436" filterType="dateBetween">
    <selection startDate="2024-01-01T00:00:00" endDate="2024-10-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xr10:uid="{1DFC3CD5-40C2-472F-9CA7-EE7E8A70C963}" cache="OorspronkelijkeTijdlijn_Datum" caption="Datum" showHeader="0" level="2" selectionLevel="2" scrollPosition="2024-01-01T00:00:00"/>
</timeline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8C8-5B9E-46E3-9D1A-DE6E23935B99}">
  <sheetPr codeName="Blad1"/>
  <dimension ref="A1:Q171"/>
  <sheetViews>
    <sheetView workbookViewId="0">
      <selection activeCell="N20" sqref="N20"/>
    </sheetView>
  </sheetViews>
  <sheetFormatPr defaultRowHeight="15" x14ac:dyDescent="0.25"/>
  <cols>
    <col min="1" max="1" width="8.140625" bestFit="1" customWidth="1"/>
    <col min="2" max="2" width="14.140625" bestFit="1" customWidth="1"/>
    <col min="3" max="3" width="15.5703125" bestFit="1" customWidth="1"/>
    <col min="4" max="4" width="21" bestFit="1" customWidth="1"/>
    <col min="5" max="5" width="17.5703125" bestFit="1" customWidth="1"/>
    <col min="6" max="6" width="10.85546875" bestFit="1" customWidth="1"/>
    <col min="7" max="7" width="11.7109375" bestFit="1" customWidth="1"/>
    <col min="8" max="8" width="17.85546875" bestFit="1" customWidth="1"/>
    <col min="9" max="9" width="34.5703125" bestFit="1" customWidth="1"/>
    <col min="10" max="10" width="9.140625" bestFit="1" customWidth="1"/>
    <col min="11" max="11" width="10" bestFit="1" customWidth="1"/>
    <col min="12" max="12" width="9.28515625" bestFit="1" customWidth="1"/>
    <col min="13" max="13" width="13.5703125" bestFit="1" customWidth="1"/>
    <col min="14" max="14" width="18.85546875" bestFit="1" customWidth="1"/>
    <col min="15" max="15" width="12.5703125" bestFit="1" customWidth="1"/>
    <col min="16" max="16" width="13.5703125" bestFit="1" customWidth="1"/>
    <col min="17" max="17" width="18.7109375" bestFit="1" customWidth="1"/>
    <col min="18" max="18" width="12.5703125" bestFit="1" customWidth="1"/>
    <col min="19" max="19" width="7.28515625" bestFit="1" customWidth="1"/>
    <col min="20" max="20" width="13" customWidth="1"/>
    <col min="21" max="21" width="8.28515625" bestFit="1" customWidth="1"/>
    <col min="22" max="22" width="13.85546875" bestFit="1" customWidth="1"/>
    <col min="23" max="23" width="20" bestFit="1" customWidth="1"/>
    <col min="24" max="24" width="7" bestFit="1" customWidth="1"/>
    <col min="25" max="25" width="6.42578125" bestFit="1" customWidth="1"/>
    <col min="26" max="26" width="7.28515625" bestFit="1" customWidth="1"/>
    <col min="27" max="27" width="7.140625" bestFit="1" customWidth="1"/>
    <col min="28" max="28" width="7.28515625" bestFit="1" customWidth="1"/>
  </cols>
  <sheetData>
    <row r="1" spans="1:17" x14ac:dyDescent="0.25">
      <c r="A1" t="s">
        <v>0</v>
      </c>
      <c r="B1" t="s">
        <v>1</v>
      </c>
      <c r="C1" t="s">
        <v>7</v>
      </c>
      <c r="D1" t="s">
        <v>8</v>
      </c>
      <c r="E1" t="s">
        <v>77</v>
      </c>
      <c r="F1" t="s">
        <v>9</v>
      </c>
      <c r="G1" t="s">
        <v>10</v>
      </c>
      <c r="H1" t="s">
        <v>78</v>
      </c>
      <c r="I1" t="s">
        <v>79</v>
      </c>
      <c r="J1" t="s">
        <v>2</v>
      </c>
      <c r="K1" t="s">
        <v>3</v>
      </c>
      <c r="L1" t="s">
        <v>64</v>
      </c>
      <c r="M1" t="s">
        <v>4</v>
      </c>
      <c r="N1" t="s">
        <v>5</v>
      </c>
      <c r="O1" t="s">
        <v>6</v>
      </c>
    </row>
    <row r="2" spans="1:17" x14ac:dyDescent="0.25">
      <c r="A2">
        <v>215</v>
      </c>
      <c r="B2">
        <v>20250101</v>
      </c>
      <c r="C2">
        <v>10.199999999999999</v>
      </c>
      <c r="D2">
        <v>7.9</v>
      </c>
      <c r="E2">
        <v>30</v>
      </c>
      <c r="F2">
        <v>19.899999999999999</v>
      </c>
      <c r="G2">
        <v>1008.3</v>
      </c>
      <c r="H2">
        <v>83</v>
      </c>
      <c r="I2" t="s">
        <v>12</v>
      </c>
      <c r="J2" s="1">
        <f>DATEVALUE(RIGHT(jaar_zip[[#This Row],[YYYYMMDD]],2)&amp;"-"&amp;MID(jaar_zip[[#This Row],[YYYYMMDD]],5,2)&amp;"-"&amp;LEFT(jaar_zip[[#This Row],[YYYYMMDD]],4))</f>
        <v>45658</v>
      </c>
      <c r="K2" s="104" t="str">
        <f>IF(AND(VALUE(MONTH(jaar_zip[[#This Row],[Datum]]))=1,VALUE(WEEKNUM(jaar_zip[[#This Row],[Datum]],21))&gt;51),RIGHT(YEAR(jaar_zip[[#This Row],[Datum]])-1,2),RIGHT(YEAR(jaar_zip[[#This Row],[Datum]]),2))&amp;"-"&amp; TEXT(WEEKNUM(jaar_zip[[#This Row],[Datum]],21),"00")</f>
        <v>25-01</v>
      </c>
      <c r="L2" s="104">
        <f>MONTH(jaar_zip[[#This Row],[Datum]])</f>
        <v>1</v>
      </c>
      <c r="M2">
        <f>IF(ISNUMBER(jaar_zip[[#This Row],[etmaaltemperatuur]]),IF(jaar_zip[[#This Row],[etmaaltemperatuur]]&lt;stookgrens,stookgrens-jaar_zip[[#This Row],[etmaaltemperatuur]],0),"")</f>
        <v>10.1</v>
      </c>
      <c r="N2">
        <f>IF(ISNUMBER(jaar_zip[[#This Row],[graaddagen]]),IF(OR(MONTH(jaar_zip[[#This Row],[Datum]])=1,MONTH(jaar_zip[[#This Row],[Datum]])=2,MONTH(jaar_zip[[#This Row],[Datum]])=11,MONTH(jaar_zip[[#This Row],[Datum]])=12),1.1,IF(OR(MONTH(jaar_zip[[#This Row],[Datum]])=3,MONTH(jaar_zip[[#This Row],[Datum]])=10),1,0.8))*jaar_zip[[#This Row],[graaddagen]],"")</f>
        <v>11.110000000000001</v>
      </c>
      <c r="O2">
        <f>IF(ISNUMBER(jaar_zip[[#This Row],[etmaaltemperatuur]]),IF(jaar_zip[[#This Row],[etmaaltemperatuur]]&gt;stookgrens,jaar_zip[[#This Row],[etmaaltemperatuur]]-stookgrens,0),"")</f>
        <v>0</v>
      </c>
      <c r="Q2" s="7"/>
    </row>
    <row r="3" spans="1:17" x14ac:dyDescent="0.25">
      <c r="A3">
        <v>215</v>
      </c>
      <c r="B3">
        <v>20250102</v>
      </c>
      <c r="C3">
        <v>3.5</v>
      </c>
      <c r="D3">
        <v>3.8</v>
      </c>
      <c r="E3">
        <v>248</v>
      </c>
      <c r="F3">
        <v>2.2000000000000002</v>
      </c>
      <c r="G3">
        <v>1014.3</v>
      </c>
      <c r="H3">
        <v>83</v>
      </c>
      <c r="I3" t="s">
        <v>12</v>
      </c>
      <c r="J3" s="1">
        <f>DATEVALUE(RIGHT(jaar_zip[[#This Row],[YYYYMMDD]],2)&amp;"-"&amp;MID(jaar_zip[[#This Row],[YYYYMMDD]],5,2)&amp;"-"&amp;LEFT(jaar_zip[[#This Row],[YYYYMMDD]],4))</f>
        <v>45659</v>
      </c>
      <c r="K3" t="str">
        <f>IF(AND(VALUE(MONTH(jaar_zip[[#This Row],[Datum]]))=1,VALUE(WEEKNUM(jaar_zip[[#This Row],[Datum]],21))&gt;51),RIGHT(YEAR(jaar_zip[[#This Row],[Datum]])-1,2),RIGHT(YEAR(jaar_zip[[#This Row],[Datum]]),2))&amp;"-"&amp; TEXT(WEEKNUM(jaar_zip[[#This Row],[Datum]],21),"00")</f>
        <v>25-01</v>
      </c>
      <c r="L3">
        <f>MONTH(jaar_zip[[#This Row],[Datum]])</f>
        <v>1</v>
      </c>
      <c r="M3">
        <f>IF(ISNUMBER(jaar_zip[[#This Row],[etmaaltemperatuur]]),IF(jaar_zip[[#This Row],[etmaaltemperatuur]]&lt;stookgrens,stookgrens-jaar_zip[[#This Row],[etmaaltemperatuur]],0),"")</f>
        <v>14.2</v>
      </c>
      <c r="N3">
        <f>IF(ISNUMBER(jaar_zip[[#This Row],[graaddagen]]),IF(OR(MONTH(jaar_zip[[#This Row],[Datum]])=1,MONTH(jaar_zip[[#This Row],[Datum]])=2,MONTH(jaar_zip[[#This Row],[Datum]])=11,MONTH(jaar_zip[[#This Row],[Datum]])=12),1.1,IF(OR(MONTH(jaar_zip[[#This Row],[Datum]])=3,MONTH(jaar_zip[[#This Row],[Datum]])=10),1,0.8))*jaar_zip[[#This Row],[graaddagen]],"")</f>
        <v>15.620000000000001</v>
      </c>
      <c r="O3">
        <f>IF(ISNUMBER(jaar_zip[[#This Row],[etmaaltemperatuur]]),IF(jaar_zip[[#This Row],[etmaaltemperatuur]]&gt;stookgrens,jaar_zip[[#This Row],[etmaaltemperatuur]]-stookgrens,0),"")</f>
        <v>0</v>
      </c>
    </row>
    <row r="4" spans="1:17" x14ac:dyDescent="0.25">
      <c r="A4">
        <v>215</v>
      </c>
      <c r="B4">
        <v>20250103</v>
      </c>
      <c r="C4">
        <v>5.8</v>
      </c>
      <c r="D4">
        <v>3.4</v>
      </c>
      <c r="E4">
        <v>175</v>
      </c>
      <c r="F4">
        <v>3.2</v>
      </c>
      <c r="G4">
        <v>1018.9</v>
      </c>
      <c r="H4">
        <v>80</v>
      </c>
      <c r="I4" t="s">
        <v>12</v>
      </c>
      <c r="J4" s="1">
        <f>DATEVALUE(RIGHT(jaar_zip[[#This Row],[YYYYMMDD]],2)&amp;"-"&amp;MID(jaar_zip[[#This Row],[YYYYMMDD]],5,2)&amp;"-"&amp;LEFT(jaar_zip[[#This Row],[YYYYMMDD]],4))</f>
        <v>45660</v>
      </c>
      <c r="K4" t="str">
        <f>IF(AND(VALUE(MONTH(jaar_zip[[#This Row],[Datum]]))=1,VALUE(WEEKNUM(jaar_zip[[#This Row],[Datum]],21))&gt;51),RIGHT(YEAR(jaar_zip[[#This Row],[Datum]])-1,2),RIGHT(YEAR(jaar_zip[[#This Row],[Datum]]),2))&amp;"-"&amp; TEXT(WEEKNUM(jaar_zip[[#This Row],[Datum]],21),"00")</f>
        <v>25-01</v>
      </c>
      <c r="L4">
        <f>MONTH(jaar_zip[[#This Row],[Datum]])</f>
        <v>1</v>
      </c>
      <c r="M4">
        <f>IF(ISNUMBER(jaar_zip[[#This Row],[etmaaltemperatuur]]),IF(jaar_zip[[#This Row],[etmaaltemperatuur]]&lt;stookgrens,stookgrens-jaar_zip[[#This Row],[etmaaltemperatuur]],0),"")</f>
        <v>14.6</v>
      </c>
      <c r="N4">
        <f>IF(ISNUMBER(jaar_zip[[#This Row],[graaddagen]]),IF(OR(MONTH(jaar_zip[[#This Row],[Datum]])=1,MONTH(jaar_zip[[#This Row],[Datum]])=2,MONTH(jaar_zip[[#This Row],[Datum]])=11,MONTH(jaar_zip[[#This Row],[Datum]])=12),1.1,IF(OR(MONTH(jaar_zip[[#This Row],[Datum]])=3,MONTH(jaar_zip[[#This Row],[Datum]])=10),1,0.8))*jaar_zip[[#This Row],[graaddagen]],"")</f>
        <v>16.060000000000002</v>
      </c>
      <c r="O4">
        <f>IF(ISNUMBER(jaar_zip[[#This Row],[etmaaltemperatuur]]),IF(jaar_zip[[#This Row],[etmaaltemperatuur]]&gt;stookgrens,jaar_zip[[#This Row],[etmaaltemperatuur]]-stookgrens,0),"")</f>
        <v>0</v>
      </c>
    </row>
    <row r="5" spans="1:17" x14ac:dyDescent="0.25">
      <c r="A5">
        <v>215</v>
      </c>
      <c r="B5">
        <v>20250104</v>
      </c>
      <c r="C5">
        <v>2.8</v>
      </c>
      <c r="D5">
        <v>2.5</v>
      </c>
      <c r="E5">
        <v>105</v>
      </c>
      <c r="F5">
        <v>3.8</v>
      </c>
      <c r="G5">
        <v>1016.4</v>
      </c>
      <c r="H5">
        <v>90</v>
      </c>
      <c r="I5" t="s">
        <v>12</v>
      </c>
      <c r="J5" s="1">
        <f>DATEVALUE(RIGHT(jaar_zip[[#This Row],[YYYYMMDD]],2)&amp;"-"&amp;MID(jaar_zip[[#This Row],[YYYYMMDD]],5,2)&amp;"-"&amp;LEFT(jaar_zip[[#This Row],[YYYYMMDD]],4))</f>
        <v>45661</v>
      </c>
      <c r="K5" t="str">
        <f>IF(AND(VALUE(MONTH(jaar_zip[[#This Row],[Datum]]))=1,VALUE(WEEKNUM(jaar_zip[[#This Row],[Datum]],21))&gt;51),RIGHT(YEAR(jaar_zip[[#This Row],[Datum]])-1,2),RIGHT(YEAR(jaar_zip[[#This Row],[Datum]]),2))&amp;"-"&amp; TEXT(WEEKNUM(jaar_zip[[#This Row],[Datum]],21),"00")</f>
        <v>25-01</v>
      </c>
      <c r="L5">
        <f>MONTH(jaar_zip[[#This Row],[Datum]])</f>
        <v>1</v>
      </c>
      <c r="M5">
        <f>IF(ISNUMBER(jaar_zip[[#This Row],[etmaaltemperatuur]]),IF(jaar_zip[[#This Row],[etmaaltemperatuur]]&lt;stookgrens,stookgrens-jaar_zip[[#This Row],[etmaaltemperatuur]],0),"")</f>
        <v>15.5</v>
      </c>
      <c r="N5">
        <f>IF(ISNUMBER(jaar_zip[[#This Row],[graaddagen]]),IF(OR(MONTH(jaar_zip[[#This Row],[Datum]])=1,MONTH(jaar_zip[[#This Row],[Datum]])=2,MONTH(jaar_zip[[#This Row],[Datum]])=11,MONTH(jaar_zip[[#This Row],[Datum]])=12),1.1,IF(OR(MONTH(jaar_zip[[#This Row],[Datum]])=3,MONTH(jaar_zip[[#This Row],[Datum]])=10),1,0.8))*jaar_zip[[#This Row],[graaddagen]],"")</f>
        <v>17.05</v>
      </c>
      <c r="O5">
        <f>IF(ISNUMBER(jaar_zip[[#This Row],[etmaaltemperatuur]]),IF(jaar_zip[[#This Row],[etmaaltemperatuur]]&gt;stookgrens,jaar_zip[[#This Row],[etmaaltemperatuur]]-stookgrens,0),"")</f>
        <v>0</v>
      </c>
    </row>
    <row r="6" spans="1:17" x14ac:dyDescent="0.25">
      <c r="A6">
        <v>215</v>
      </c>
      <c r="B6">
        <v>20250105</v>
      </c>
      <c r="C6">
        <v>7.3</v>
      </c>
      <c r="D6">
        <v>5.7</v>
      </c>
      <c r="E6">
        <v>40</v>
      </c>
      <c r="F6">
        <v>22.2</v>
      </c>
      <c r="G6">
        <v>992.9</v>
      </c>
      <c r="H6">
        <v>92</v>
      </c>
      <c r="I6" t="s">
        <v>12</v>
      </c>
      <c r="J6" s="1">
        <f>DATEVALUE(RIGHT(jaar_zip[[#This Row],[YYYYMMDD]],2)&amp;"-"&amp;MID(jaar_zip[[#This Row],[YYYYMMDD]],5,2)&amp;"-"&amp;LEFT(jaar_zip[[#This Row],[YYYYMMDD]],4))</f>
        <v>45662</v>
      </c>
      <c r="K6" t="str">
        <f>IF(AND(VALUE(MONTH(jaar_zip[[#This Row],[Datum]]))=1,VALUE(WEEKNUM(jaar_zip[[#This Row],[Datum]],21))&gt;51),RIGHT(YEAR(jaar_zip[[#This Row],[Datum]])-1,2),RIGHT(YEAR(jaar_zip[[#This Row],[Datum]]),2))&amp;"-"&amp; TEXT(WEEKNUM(jaar_zip[[#This Row],[Datum]],21),"00")</f>
        <v>25-01</v>
      </c>
      <c r="L6">
        <f>MONTH(jaar_zip[[#This Row],[Datum]])</f>
        <v>1</v>
      </c>
      <c r="M6">
        <f>IF(ISNUMBER(jaar_zip[[#This Row],[etmaaltemperatuur]]),IF(jaar_zip[[#This Row],[etmaaltemperatuur]]&lt;stookgrens,stookgrens-jaar_zip[[#This Row],[etmaaltemperatuur]],0),"")</f>
        <v>12.3</v>
      </c>
      <c r="N6">
        <f>IF(ISNUMBER(jaar_zip[[#This Row],[graaddagen]]),IF(OR(MONTH(jaar_zip[[#This Row],[Datum]])=1,MONTH(jaar_zip[[#This Row],[Datum]])=2,MONTH(jaar_zip[[#This Row],[Datum]])=11,MONTH(jaar_zip[[#This Row],[Datum]])=12),1.1,IF(OR(MONTH(jaar_zip[[#This Row],[Datum]])=3,MONTH(jaar_zip[[#This Row],[Datum]])=10),1,0.8))*jaar_zip[[#This Row],[graaddagen]],"")</f>
        <v>13.530000000000001</v>
      </c>
      <c r="O6">
        <f>IF(ISNUMBER(jaar_zip[[#This Row],[etmaaltemperatuur]]),IF(jaar_zip[[#This Row],[etmaaltemperatuur]]&gt;stookgrens,jaar_zip[[#This Row],[etmaaltemperatuur]]-stookgrens,0),"")</f>
        <v>0</v>
      </c>
      <c r="P6" s="2"/>
    </row>
    <row r="7" spans="1:17" x14ac:dyDescent="0.25">
      <c r="A7">
        <v>235</v>
      </c>
      <c r="B7">
        <v>20250101</v>
      </c>
      <c r="C7">
        <v>12.8</v>
      </c>
      <c r="D7">
        <v>8</v>
      </c>
      <c r="E7">
        <v>29</v>
      </c>
      <c r="F7">
        <v>17.7</v>
      </c>
      <c r="G7">
        <v>1004.8</v>
      </c>
      <c r="H7">
        <v>87</v>
      </c>
      <c r="I7" t="s">
        <v>13</v>
      </c>
      <c r="J7" s="1">
        <f>DATEVALUE(RIGHT(jaar_zip[[#This Row],[YYYYMMDD]],2)&amp;"-"&amp;MID(jaar_zip[[#This Row],[YYYYMMDD]],5,2)&amp;"-"&amp;LEFT(jaar_zip[[#This Row],[YYYYMMDD]],4))</f>
        <v>45658</v>
      </c>
      <c r="K7" t="str">
        <f>IF(AND(VALUE(MONTH(jaar_zip[[#This Row],[Datum]]))=1,VALUE(WEEKNUM(jaar_zip[[#This Row],[Datum]],21))&gt;51),RIGHT(YEAR(jaar_zip[[#This Row],[Datum]])-1,2),RIGHT(YEAR(jaar_zip[[#This Row],[Datum]]),2))&amp;"-"&amp; TEXT(WEEKNUM(jaar_zip[[#This Row],[Datum]],21),"00")</f>
        <v>25-01</v>
      </c>
      <c r="L7">
        <f>MONTH(jaar_zip[[#This Row],[Datum]])</f>
        <v>1</v>
      </c>
      <c r="M7">
        <f>IF(ISNUMBER(jaar_zip[[#This Row],[etmaaltemperatuur]]),IF(jaar_zip[[#This Row],[etmaaltemperatuur]]&lt;stookgrens,stookgrens-jaar_zip[[#This Row],[etmaaltemperatuur]],0),"")</f>
        <v>10</v>
      </c>
      <c r="N7">
        <f>IF(ISNUMBER(jaar_zip[[#This Row],[graaddagen]]),IF(OR(MONTH(jaar_zip[[#This Row],[Datum]])=1,MONTH(jaar_zip[[#This Row],[Datum]])=2,MONTH(jaar_zip[[#This Row],[Datum]])=11,MONTH(jaar_zip[[#This Row],[Datum]])=12),1.1,IF(OR(MONTH(jaar_zip[[#This Row],[Datum]])=3,MONTH(jaar_zip[[#This Row],[Datum]])=10),1,0.8))*jaar_zip[[#This Row],[graaddagen]],"")</f>
        <v>11</v>
      </c>
      <c r="O7">
        <f>IF(ISNUMBER(jaar_zip[[#This Row],[etmaaltemperatuur]]),IF(jaar_zip[[#This Row],[etmaaltemperatuur]]&gt;stookgrens,jaar_zip[[#This Row],[etmaaltemperatuur]]-stookgrens,0),"")</f>
        <v>0</v>
      </c>
    </row>
    <row r="8" spans="1:17" x14ac:dyDescent="0.25">
      <c r="A8">
        <v>235</v>
      </c>
      <c r="B8">
        <v>20250102</v>
      </c>
      <c r="C8">
        <v>4.0999999999999996</v>
      </c>
      <c r="D8">
        <v>4.8</v>
      </c>
      <c r="E8">
        <v>273</v>
      </c>
      <c r="F8">
        <v>0.8</v>
      </c>
      <c r="G8">
        <v>1012.9</v>
      </c>
      <c r="H8">
        <v>73</v>
      </c>
      <c r="I8" t="s">
        <v>13</v>
      </c>
      <c r="J8" s="1">
        <f>DATEVALUE(RIGHT(jaar_zip[[#This Row],[YYYYMMDD]],2)&amp;"-"&amp;MID(jaar_zip[[#This Row],[YYYYMMDD]],5,2)&amp;"-"&amp;LEFT(jaar_zip[[#This Row],[YYYYMMDD]],4))</f>
        <v>45659</v>
      </c>
      <c r="K8" t="str">
        <f>IF(AND(VALUE(MONTH(jaar_zip[[#This Row],[Datum]]))=1,VALUE(WEEKNUM(jaar_zip[[#This Row],[Datum]],21))&gt;51),RIGHT(YEAR(jaar_zip[[#This Row],[Datum]])-1,2),RIGHT(YEAR(jaar_zip[[#This Row],[Datum]]),2))&amp;"-"&amp; TEXT(WEEKNUM(jaar_zip[[#This Row],[Datum]],21),"00")</f>
        <v>25-01</v>
      </c>
      <c r="L8">
        <f>MONTH(jaar_zip[[#This Row],[Datum]])</f>
        <v>1</v>
      </c>
      <c r="M8">
        <f>IF(ISNUMBER(jaar_zip[[#This Row],[etmaaltemperatuur]]),IF(jaar_zip[[#This Row],[etmaaltemperatuur]]&lt;stookgrens,stookgrens-jaar_zip[[#This Row],[etmaaltemperatuur]],0),"")</f>
        <v>13.2</v>
      </c>
      <c r="N8">
        <f>IF(ISNUMBER(jaar_zip[[#This Row],[graaddagen]]),IF(OR(MONTH(jaar_zip[[#This Row],[Datum]])=1,MONTH(jaar_zip[[#This Row],[Datum]])=2,MONTH(jaar_zip[[#This Row],[Datum]])=11,MONTH(jaar_zip[[#This Row],[Datum]])=12),1.1,IF(OR(MONTH(jaar_zip[[#This Row],[Datum]])=3,MONTH(jaar_zip[[#This Row],[Datum]])=10),1,0.8))*jaar_zip[[#This Row],[graaddagen]],"")</f>
        <v>14.52</v>
      </c>
      <c r="O8">
        <f>IF(ISNUMBER(jaar_zip[[#This Row],[etmaaltemperatuur]]),IF(jaar_zip[[#This Row],[etmaaltemperatuur]]&gt;stookgrens,jaar_zip[[#This Row],[etmaaltemperatuur]]-stookgrens,0),"")</f>
        <v>0</v>
      </c>
      <c r="P8" s="2"/>
    </row>
    <row r="9" spans="1:17" x14ac:dyDescent="0.25">
      <c r="A9">
        <v>235</v>
      </c>
      <c r="B9">
        <v>20250103</v>
      </c>
      <c r="C9">
        <v>6.5</v>
      </c>
      <c r="D9">
        <v>3.9</v>
      </c>
      <c r="E9">
        <v>209</v>
      </c>
      <c r="F9">
        <v>1.1000000000000001</v>
      </c>
      <c r="G9">
        <v>1016.9</v>
      </c>
      <c r="H9">
        <v>73</v>
      </c>
      <c r="I9" t="s">
        <v>13</v>
      </c>
      <c r="J9" s="1">
        <f>DATEVALUE(RIGHT(jaar_zip[[#This Row],[YYYYMMDD]],2)&amp;"-"&amp;MID(jaar_zip[[#This Row],[YYYYMMDD]],5,2)&amp;"-"&amp;LEFT(jaar_zip[[#This Row],[YYYYMMDD]],4))</f>
        <v>45660</v>
      </c>
      <c r="K9" t="str">
        <f>IF(AND(VALUE(MONTH(jaar_zip[[#This Row],[Datum]]))=1,VALUE(WEEKNUM(jaar_zip[[#This Row],[Datum]],21))&gt;51),RIGHT(YEAR(jaar_zip[[#This Row],[Datum]])-1,2),RIGHT(YEAR(jaar_zip[[#This Row],[Datum]]),2))&amp;"-"&amp; TEXT(WEEKNUM(jaar_zip[[#This Row],[Datum]],21),"00")</f>
        <v>25-01</v>
      </c>
      <c r="L9">
        <f>MONTH(jaar_zip[[#This Row],[Datum]])</f>
        <v>1</v>
      </c>
      <c r="M9">
        <f>IF(ISNUMBER(jaar_zip[[#This Row],[etmaaltemperatuur]]),IF(jaar_zip[[#This Row],[etmaaltemperatuur]]&lt;stookgrens,stookgrens-jaar_zip[[#This Row],[etmaaltemperatuur]],0),"")</f>
        <v>14.1</v>
      </c>
      <c r="N9">
        <f>IF(ISNUMBER(jaar_zip[[#This Row],[graaddagen]]),IF(OR(MONTH(jaar_zip[[#This Row],[Datum]])=1,MONTH(jaar_zip[[#This Row],[Datum]])=2,MONTH(jaar_zip[[#This Row],[Datum]])=11,MONTH(jaar_zip[[#This Row],[Datum]])=12),1.1,IF(OR(MONTH(jaar_zip[[#This Row],[Datum]])=3,MONTH(jaar_zip[[#This Row],[Datum]])=10),1,0.8))*jaar_zip[[#This Row],[graaddagen]],"")</f>
        <v>15.510000000000002</v>
      </c>
      <c r="O9">
        <f>IF(ISNUMBER(jaar_zip[[#This Row],[etmaaltemperatuur]]),IF(jaar_zip[[#This Row],[etmaaltemperatuur]]&gt;stookgrens,jaar_zip[[#This Row],[etmaaltemperatuur]]-stookgrens,0),"")</f>
        <v>0</v>
      </c>
      <c r="P9" s="3"/>
    </row>
    <row r="10" spans="1:17" x14ac:dyDescent="0.25">
      <c r="A10">
        <v>235</v>
      </c>
      <c r="B10">
        <v>20250104</v>
      </c>
      <c r="C10">
        <v>3.8</v>
      </c>
      <c r="D10">
        <v>3.2</v>
      </c>
      <c r="E10">
        <v>136</v>
      </c>
      <c r="F10">
        <v>0.6</v>
      </c>
      <c r="G10">
        <v>1015.3</v>
      </c>
      <c r="H10">
        <v>85</v>
      </c>
      <c r="I10" t="s">
        <v>13</v>
      </c>
      <c r="J10" s="1">
        <f>DATEVALUE(RIGHT(jaar_zip[[#This Row],[YYYYMMDD]],2)&amp;"-"&amp;MID(jaar_zip[[#This Row],[YYYYMMDD]],5,2)&amp;"-"&amp;LEFT(jaar_zip[[#This Row],[YYYYMMDD]],4))</f>
        <v>45661</v>
      </c>
      <c r="K10" t="str">
        <f>IF(AND(VALUE(MONTH(jaar_zip[[#This Row],[Datum]]))=1,VALUE(WEEKNUM(jaar_zip[[#This Row],[Datum]],21))&gt;51),RIGHT(YEAR(jaar_zip[[#This Row],[Datum]])-1,2),RIGHT(YEAR(jaar_zip[[#This Row],[Datum]]),2))&amp;"-"&amp; TEXT(WEEKNUM(jaar_zip[[#This Row],[Datum]],21),"00")</f>
        <v>25-01</v>
      </c>
      <c r="L10">
        <f>MONTH(jaar_zip[[#This Row],[Datum]])</f>
        <v>1</v>
      </c>
      <c r="M10">
        <f>IF(ISNUMBER(jaar_zip[[#This Row],[etmaaltemperatuur]]),IF(jaar_zip[[#This Row],[etmaaltemperatuur]]&lt;stookgrens,stookgrens-jaar_zip[[#This Row],[etmaaltemperatuur]],0),"")</f>
        <v>14.8</v>
      </c>
      <c r="N10">
        <f>IF(ISNUMBER(jaar_zip[[#This Row],[graaddagen]]),IF(OR(MONTH(jaar_zip[[#This Row],[Datum]])=1,MONTH(jaar_zip[[#This Row],[Datum]])=2,MONTH(jaar_zip[[#This Row],[Datum]])=11,MONTH(jaar_zip[[#This Row],[Datum]])=12),1.1,IF(OR(MONTH(jaar_zip[[#This Row],[Datum]])=3,MONTH(jaar_zip[[#This Row],[Datum]])=10),1,0.8))*jaar_zip[[#This Row],[graaddagen]],"")</f>
        <v>16.28</v>
      </c>
      <c r="O10">
        <f>IF(ISNUMBER(jaar_zip[[#This Row],[etmaaltemperatuur]]),IF(jaar_zip[[#This Row],[etmaaltemperatuur]]&gt;stookgrens,jaar_zip[[#This Row],[etmaaltemperatuur]]-stookgrens,0),"")</f>
        <v>0</v>
      </c>
      <c r="P10" s="3"/>
    </row>
    <row r="11" spans="1:17" x14ac:dyDescent="0.25">
      <c r="A11">
        <v>235</v>
      </c>
      <c r="B11">
        <v>20250105</v>
      </c>
      <c r="C11">
        <v>8</v>
      </c>
      <c r="D11">
        <v>5.0999999999999996</v>
      </c>
      <c r="E11">
        <v>46</v>
      </c>
      <c r="F11">
        <v>7.2</v>
      </c>
      <c r="G11">
        <v>992.2</v>
      </c>
      <c r="H11">
        <v>92</v>
      </c>
      <c r="I11" t="s">
        <v>13</v>
      </c>
      <c r="J11" s="1">
        <f>DATEVALUE(RIGHT(jaar_zip[[#This Row],[YYYYMMDD]],2)&amp;"-"&amp;MID(jaar_zip[[#This Row],[YYYYMMDD]],5,2)&amp;"-"&amp;LEFT(jaar_zip[[#This Row],[YYYYMMDD]],4))</f>
        <v>45662</v>
      </c>
      <c r="K11" t="str">
        <f>IF(AND(VALUE(MONTH(jaar_zip[[#This Row],[Datum]]))=1,VALUE(WEEKNUM(jaar_zip[[#This Row],[Datum]],21))&gt;51),RIGHT(YEAR(jaar_zip[[#This Row],[Datum]])-1,2),RIGHT(YEAR(jaar_zip[[#This Row],[Datum]]),2))&amp;"-"&amp; TEXT(WEEKNUM(jaar_zip[[#This Row],[Datum]],21),"00")</f>
        <v>25-01</v>
      </c>
      <c r="L11">
        <f>MONTH(jaar_zip[[#This Row],[Datum]])</f>
        <v>1</v>
      </c>
      <c r="M11">
        <f>IF(ISNUMBER(jaar_zip[[#This Row],[etmaaltemperatuur]]),IF(jaar_zip[[#This Row],[etmaaltemperatuur]]&lt;stookgrens,stookgrens-jaar_zip[[#This Row],[etmaaltemperatuur]],0),"")</f>
        <v>12.9</v>
      </c>
      <c r="N11">
        <f>IF(ISNUMBER(jaar_zip[[#This Row],[graaddagen]]),IF(OR(MONTH(jaar_zip[[#This Row],[Datum]])=1,MONTH(jaar_zip[[#This Row],[Datum]])=2,MONTH(jaar_zip[[#This Row],[Datum]])=11,MONTH(jaar_zip[[#This Row],[Datum]])=12),1.1,IF(OR(MONTH(jaar_zip[[#This Row],[Datum]])=3,MONTH(jaar_zip[[#This Row],[Datum]])=10),1,0.8))*jaar_zip[[#This Row],[graaddagen]],"")</f>
        <v>14.190000000000001</v>
      </c>
      <c r="O11">
        <f>IF(ISNUMBER(jaar_zip[[#This Row],[etmaaltemperatuur]]),IF(jaar_zip[[#This Row],[etmaaltemperatuur]]&gt;stookgrens,jaar_zip[[#This Row],[etmaaltemperatuur]]-stookgrens,0),"")</f>
        <v>0</v>
      </c>
      <c r="P11" s="3"/>
    </row>
    <row r="12" spans="1:17" x14ac:dyDescent="0.25">
      <c r="A12">
        <v>240</v>
      </c>
      <c r="B12">
        <v>20250101</v>
      </c>
      <c r="C12">
        <v>11.6</v>
      </c>
      <c r="D12">
        <v>7.8</v>
      </c>
      <c r="E12">
        <v>29</v>
      </c>
      <c r="F12">
        <v>20.9</v>
      </c>
      <c r="G12">
        <v>1007.7</v>
      </c>
      <c r="H12">
        <v>85</v>
      </c>
      <c r="I12" t="s">
        <v>14</v>
      </c>
      <c r="J12" s="1">
        <f>DATEVALUE(RIGHT(jaar_zip[[#This Row],[YYYYMMDD]],2)&amp;"-"&amp;MID(jaar_zip[[#This Row],[YYYYMMDD]],5,2)&amp;"-"&amp;LEFT(jaar_zip[[#This Row],[YYYYMMDD]],4))</f>
        <v>45658</v>
      </c>
      <c r="K12" t="str">
        <f>IF(AND(VALUE(MONTH(jaar_zip[[#This Row],[Datum]]))=1,VALUE(WEEKNUM(jaar_zip[[#This Row],[Datum]],21))&gt;51),RIGHT(YEAR(jaar_zip[[#This Row],[Datum]])-1,2),RIGHT(YEAR(jaar_zip[[#This Row],[Datum]]),2))&amp;"-"&amp; TEXT(WEEKNUM(jaar_zip[[#This Row],[Datum]],21),"00")</f>
        <v>25-01</v>
      </c>
      <c r="L12">
        <f>MONTH(jaar_zip[[#This Row],[Datum]])</f>
        <v>1</v>
      </c>
      <c r="M12">
        <f>IF(ISNUMBER(jaar_zip[[#This Row],[etmaaltemperatuur]]),IF(jaar_zip[[#This Row],[etmaaltemperatuur]]&lt;stookgrens,stookgrens-jaar_zip[[#This Row],[etmaaltemperatuur]],0),"")</f>
        <v>10.199999999999999</v>
      </c>
      <c r="N12">
        <f>IF(ISNUMBER(jaar_zip[[#This Row],[graaddagen]]),IF(OR(MONTH(jaar_zip[[#This Row],[Datum]])=1,MONTH(jaar_zip[[#This Row],[Datum]])=2,MONTH(jaar_zip[[#This Row],[Datum]])=11,MONTH(jaar_zip[[#This Row],[Datum]])=12),1.1,IF(OR(MONTH(jaar_zip[[#This Row],[Datum]])=3,MONTH(jaar_zip[[#This Row],[Datum]])=10),1,0.8))*jaar_zip[[#This Row],[graaddagen]],"")</f>
        <v>11.22</v>
      </c>
      <c r="O12">
        <f>IF(ISNUMBER(jaar_zip[[#This Row],[etmaaltemperatuur]]),IF(jaar_zip[[#This Row],[etmaaltemperatuur]]&gt;stookgrens,jaar_zip[[#This Row],[etmaaltemperatuur]]-stookgrens,0),"")</f>
        <v>0</v>
      </c>
      <c r="P12" s="3"/>
    </row>
    <row r="13" spans="1:17" x14ac:dyDescent="0.25">
      <c r="A13">
        <v>240</v>
      </c>
      <c r="B13">
        <v>20250102</v>
      </c>
      <c r="C13">
        <v>3</v>
      </c>
      <c r="D13">
        <v>3.2</v>
      </c>
      <c r="E13">
        <v>264</v>
      </c>
      <c r="F13">
        <v>2.8</v>
      </c>
      <c r="G13">
        <v>1013.8</v>
      </c>
      <c r="H13">
        <v>85</v>
      </c>
      <c r="I13" t="s">
        <v>14</v>
      </c>
      <c r="J13" s="1">
        <f>DATEVALUE(RIGHT(jaar_zip[[#This Row],[YYYYMMDD]],2)&amp;"-"&amp;MID(jaar_zip[[#This Row],[YYYYMMDD]],5,2)&amp;"-"&amp;LEFT(jaar_zip[[#This Row],[YYYYMMDD]],4))</f>
        <v>45659</v>
      </c>
      <c r="K13" t="str">
        <f>IF(AND(VALUE(MONTH(jaar_zip[[#This Row],[Datum]]))=1,VALUE(WEEKNUM(jaar_zip[[#This Row],[Datum]],21))&gt;51),RIGHT(YEAR(jaar_zip[[#This Row],[Datum]])-1,2),RIGHT(YEAR(jaar_zip[[#This Row],[Datum]]),2))&amp;"-"&amp; TEXT(WEEKNUM(jaar_zip[[#This Row],[Datum]],21),"00")</f>
        <v>25-01</v>
      </c>
      <c r="L13">
        <f>MONTH(jaar_zip[[#This Row],[Datum]])</f>
        <v>1</v>
      </c>
      <c r="M13">
        <f>IF(ISNUMBER(jaar_zip[[#This Row],[etmaaltemperatuur]]),IF(jaar_zip[[#This Row],[etmaaltemperatuur]]&lt;stookgrens,stookgrens-jaar_zip[[#This Row],[etmaaltemperatuur]],0),"")</f>
        <v>14.8</v>
      </c>
      <c r="N13">
        <f>IF(ISNUMBER(jaar_zip[[#This Row],[graaddagen]]),IF(OR(MONTH(jaar_zip[[#This Row],[Datum]])=1,MONTH(jaar_zip[[#This Row],[Datum]])=2,MONTH(jaar_zip[[#This Row],[Datum]])=11,MONTH(jaar_zip[[#This Row],[Datum]])=12),1.1,IF(OR(MONTH(jaar_zip[[#This Row],[Datum]])=3,MONTH(jaar_zip[[#This Row],[Datum]])=10),1,0.8))*jaar_zip[[#This Row],[graaddagen]],"")</f>
        <v>16.28</v>
      </c>
      <c r="O13">
        <f>IF(ISNUMBER(jaar_zip[[#This Row],[etmaaltemperatuur]]),IF(jaar_zip[[#This Row],[etmaaltemperatuur]]&gt;stookgrens,jaar_zip[[#This Row],[etmaaltemperatuur]]-stookgrens,0),"")</f>
        <v>0</v>
      </c>
    </row>
    <row r="14" spans="1:17" x14ac:dyDescent="0.25">
      <c r="A14">
        <v>240</v>
      </c>
      <c r="B14">
        <v>20250103</v>
      </c>
      <c r="C14">
        <v>4.9000000000000004</v>
      </c>
      <c r="D14">
        <v>2.7</v>
      </c>
      <c r="E14">
        <v>135</v>
      </c>
      <c r="F14">
        <v>2.1</v>
      </c>
      <c r="G14">
        <v>1018.2</v>
      </c>
      <c r="H14">
        <v>82</v>
      </c>
      <c r="I14" t="s">
        <v>14</v>
      </c>
      <c r="J14" s="1">
        <f>DATEVALUE(RIGHT(jaar_zip[[#This Row],[YYYYMMDD]],2)&amp;"-"&amp;MID(jaar_zip[[#This Row],[YYYYMMDD]],5,2)&amp;"-"&amp;LEFT(jaar_zip[[#This Row],[YYYYMMDD]],4))</f>
        <v>45660</v>
      </c>
      <c r="K14" t="str">
        <f>IF(AND(VALUE(MONTH(jaar_zip[[#This Row],[Datum]]))=1,VALUE(WEEKNUM(jaar_zip[[#This Row],[Datum]],21))&gt;51),RIGHT(YEAR(jaar_zip[[#This Row],[Datum]])-1,2),RIGHT(YEAR(jaar_zip[[#This Row],[Datum]]),2))&amp;"-"&amp; TEXT(WEEKNUM(jaar_zip[[#This Row],[Datum]],21),"00")</f>
        <v>25-01</v>
      </c>
      <c r="L14">
        <f>MONTH(jaar_zip[[#This Row],[Datum]])</f>
        <v>1</v>
      </c>
      <c r="M14">
        <f>IF(ISNUMBER(jaar_zip[[#This Row],[etmaaltemperatuur]]),IF(jaar_zip[[#This Row],[etmaaltemperatuur]]&lt;stookgrens,stookgrens-jaar_zip[[#This Row],[etmaaltemperatuur]],0),"")</f>
        <v>15.3</v>
      </c>
      <c r="N14">
        <f>IF(ISNUMBER(jaar_zip[[#This Row],[graaddagen]]),IF(OR(MONTH(jaar_zip[[#This Row],[Datum]])=1,MONTH(jaar_zip[[#This Row],[Datum]])=2,MONTH(jaar_zip[[#This Row],[Datum]])=11,MONTH(jaar_zip[[#This Row],[Datum]])=12),1.1,IF(OR(MONTH(jaar_zip[[#This Row],[Datum]])=3,MONTH(jaar_zip[[#This Row],[Datum]])=10),1,0.8))*jaar_zip[[#This Row],[graaddagen]],"")</f>
        <v>16.830000000000002</v>
      </c>
      <c r="O14">
        <f>IF(ISNUMBER(jaar_zip[[#This Row],[etmaaltemperatuur]]),IF(jaar_zip[[#This Row],[etmaaltemperatuur]]&gt;stookgrens,jaar_zip[[#This Row],[etmaaltemperatuur]]-stookgrens,0),"")</f>
        <v>0</v>
      </c>
      <c r="P14" s="2"/>
    </row>
    <row r="15" spans="1:17" x14ac:dyDescent="0.25">
      <c r="A15">
        <v>240</v>
      </c>
      <c r="B15">
        <v>20250104</v>
      </c>
      <c r="C15">
        <v>3.7</v>
      </c>
      <c r="D15">
        <v>2.2999999999999998</v>
      </c>
      <c r="E15">
        <v>109</v>
      </c>
      <c r="F15">
        <v>1.4</v>
      </c>
      <c r="G15">
        <v>1016.3</v>
      </c>
      <c r="H15">
        <v>92</v>
      </c>
      <c r="I15" t="s">
        <v>14</v>
      </c>
      <c r="J15" s="1">
        <f>DATEVALUE(RIGHT(jaar_zip[[#This Row],[YYYYMMDD]],2)&amp;"-"&amp;MID(jaar_zip[[#This Row],[YYYYMMDD]],5,2)&amp;"-"&amp;LEFT(jaar_zip[[#This Row],[YYYYMMDD]],4))</f>
        <v>45661</v>
      </c>
      <c r="K15" t="str">
        <f>IF(AND(VALUE(MONTH(jaar_zip[[#This Row],[Datum]]))=1,VALUE(WEEKNUM(jaar_zip[[#This Row],[Datum]],21))&gt;51),RIGHT(YEAR(jaar_zip[[#This Row],[Datum]])-1,2),RIGHT(YEAR(jaar_zip[[#This Row],[Datum]]),2))&amp;"-"&amp; TEXT(WEEKNUM(jaar_zip[[#This Row],[Datum]],21),"00")</f>
        <v>25-01</v>
      </c>
      <c r="L15">
        <f>MONTH(jaar_zip[[#This Row],[Datum]])</f>
        <v>1</v>
      </c>
      <c r="M15">
        <f>IF(ISNUMBER(jaar_zip[[#This Row],[etmaaltemperatuur]]),IF(jaar_zip[[#This Row],[etmaaltemperatuur]]&lt;stookgrens,stookgrens-jaar_zip[[#This Row],[etmaaltemperatuur]],0),"")</f>
        <v>15.7</v>
      </c>
      <c r="N15">
        <f>IF(ISNUMBER(jaar_zip[[#This Row],[graaddagen]]),IF(OR(MONTH(jaar_zip[[#This Row],[Datum]])=1,MONTH(jaar_zip[[#This Row],[Datum]])=2,MONTH(jaar_zip[[#This Row],[Datum]])=11,MONTH(jaar_zip[[#This Row],[Datum]])=12),1.1,IF(OR(MONTH(jaar_zip[[#This Row],[Datum]])=3,MONTH(jaar_zip[[#This Row],[Datum]])=10),1,0.8))*jaar_zip[[#This Row],[graaddagen]],"")</f>
        <v>17.27</v>
      </c>
      <c r="O15">
        <f>IF(ISNUMBER(jaar_zip[[#This Row],[etmaaltemperatuur]]),IF(jaar_zip[[#This Row],[etmaaltemperatuur]]&gt;stookgrens,jaar_zip[[#This Row],[etmaaltemperatuur]]-stookgrens,0),"")</f>
        <v>0</v>
      </c>
    </row>
    <row r="16" spans="1:17" x14ac:dyDescent="0.25">
      <c r="A16">
        <v>240</v>
      </c>
      <c r="B16">
        <v>20250105</v>
      </c>
      <c r="C16">
        <v>7.3</v>
      </c>
      <c r="D16">
        <v>5.4</v>
      </c>
      <c r="E16">
        <v>41</v>
      </c>
      <c r="F16">
        <v>22</v>
      </c>
      <c r="G16">
        <v>993</v>
      </c>
      <c r="H16">
        <v>94</v>
      </c>
      <c r="I16" t="s">
        <v>14</v>
      </c>
      <c r="J16" s="1">
        <f>DATEVALUE(RIGHT(jaar_zip[[#This Row],[YYYYMMDD]],2)&amp;"-"&amp;MID(jaar_zip[[#This Row],[YYYYMMDD]],5,2)&amp;"-"&amp;LEFT(jaar_zip[[#This Row],[YYYYMMDD]],4))</f>
        <v>45662</v>
      </c>
      <c r="K16" t="str">
        <f>IF(AND(VALUE(MONTH(jaar_zip[[#This Row],[Datum]]))=1,VALUE(WEEKNUM(jaar_zip[[#This Row],[Datum]],21))&gt;51),RIGHT(YEAR(jaar_zip[[#This Row],[Datum]])-1,2),RIGHT(YEAR(jaar_zip[[#This Row],[Datum]]),2))&amp;"-"&amp; TEXT(WEEKNUM(jaar_zip[[#This Row],[Datum]],21),"00")</f>
        <v>25-01</v>
      </c>
      <c r="L16">
        <f>MONTH(jaar_zip[[#This Row],[Datum]])</f>
        <v>1</v>
      </c>
      <c r="M16">
        <f>IF(ISNUMBER(jaar_zip[[#This Row],[etmaaltemperatuur]]),IF(jaar_zip[[#This Row],[etmaaltemperatuur]]&lt;stookgrens,stookgrens-jaar_zip[[#This Row],[etmaaltemperatuur]],0),"")</f>
        <v>12.6</v>
      </c>
      <c r="N16">
        <f>IF(ISNUMBER(jaar_zip[[#This Row],[graaddagen]]),IF(OR(MONTH(jaar_zip[[#This Row],[Datum]])=1,MONTH(jaar_zip[[#This Row],[Datum]])=2,MONTH(jaar_zip[[#This Row],[Datum]])=11,MONTH(jaar_zip[[#This Row],[Datum]])=12),1.1,IF(OR(MONTH(jaar_zip[[#This Row],[Datum]])=3,MONTH(jaar_zip[[#This Row],[Datum]])=10),1,0.8))*jaar_zip[[#This Row],[graaddagen]],"")</f>
        <v>13.860000000000001</v>
      </c>
      <c r="O16">
        <f>IF(ISNUMBER(jaar_zip[[#This Row],[etmaaltemperatuur]]),IF(jaar_zip[[#This Row],[etmaaltemperatuur]]&gt;stookgrens,jaar_zip[[#This Row],[etmaaltemperatuur]]-stookgrens,0),"")</f>
        <v>0</v>
      </c>
    </row>
    <row r="17" spans="1:15" x14ac:dyDescent="0.25">
      <c r="A17">
        <v>242</v>
      </c>
      <c r="B17">
        <v>20250101</v>
      </c>
      <c r="C17">
        <v>17.399999999999999</v>
      </c>
      <c r="D17">
        <v>8.1</v>
      </c>
      <c r="G17">
        <v>1003.2</v>
      </c>
      <c r="H17">
        <v>87</v>
      </c>
      <c r="I17" t="s">
        <v>15</v>
      </c>
      <c r="J17" s="1">
        <f>DATEVALUE(RIGHT(jaar_zip[[#This Row],[YYYYMMDD]],2)&amp;"-"&amp;MID(jaar_zip[[#This Row],[YYYYMMDD]],5,2)&amp;"-"&amp;LEFT(jaar_zip[[#This Row],[YYYYMMDD]],4))</f>
        <v>45658</v>
      </c>
      <c r="K17" t="str">
        <f>IF(AND(VALUE(MONTH(jaar_zip[[#This Row],[Datum]]))=1,VALUE(WEEKNUM(jaar_zip[[#This Row],[Datum]],21))&gt;51),RIGHT(YEAR(jaar_zip[[#This Row],[Datum]])-1,2),RIGHT(YEAR(jaar_zip[[#This Row],[Datum]]),2))&amp;"-"&amp; TEXT(WEEKNUM(jaar_zip[[#This Row],[Datum]],21),"00")</f>
        <v>25-01</v>
      </c>
      <c r="L17">
        <f>MONTH(jaar_zip[[#This Row],[Datum]])</f>
        <v>1</v>
      </c>
      <c r="M17">
        <f>IF(ISNUMBER(jaar_zip[[#This Row],[etmaaltemperatuur]]),IF(jaar_zip[[#This Row],[etmaaltemperatuur]]&lt;stookgrens,stookgrens-jaar_zip[[#This Row],[etmaaltemperatuur]],0),"")</f>
        <v>9.9</v>
      </c>
      <c r="N17">
        <f>IF(ISNUMBER(jaar_zip[[#This Row],[graaddagen]]),IF(OR(MONTH(jaar_zip[[#This Row],[Datum]])=1,MONTH(jaar_zip[[#This Row],[Datum]])=2,MONTH(jaar_zip[[#This Row],[Datum]])=11,MONTH(jaar_zip[[#This Row],[Datum]])=12),1.1,IF(OR(MONTH(jaar_zip[[#This Row],[Datum]])=3,MONTH(jaar_zip[[#This Row],[Datum]])=10),1,0.8))*jaar_zip[[#This Row],[graaddagen]],"")</f>
        <v>10.89</v>
      </c>
      <c r="O17">
        <f>IF(ISNUMBER(jaar_zip[[#This Row],[etmaaltemperatuur]]),IF(jaar_zip[[#This Row],[etmaaltemperatuur]]&gt;stookgrens,jaar_zip[[#This Row],[etmaaltemperatuur]]-stookgrens,0),"")</f>
        <v>0</v>
      </c>
    </row>
    <row r="18" spans="1:15" x14ac:dyDescent="0.25">
      <c r="A18">
        <v>242</v>
      </c>
      <c r="B18">
        <v>20250102</v>
      </c>
      <c r="C18">
        <v>9.1</v>
      </c>
      <c r="D18">
        <v>5.3</v>
      </c>
      <c r="G18">
        <v>1012.5</v>
      </c>
      <c r="H18">
        <v>72</v>
      </c>
      <c r="I18" t="s">
        <v>15</v>
      </c>
      <c r="J18" s="1">
        <f>DATEVALUE(RIGHT(jaar_zip[[#This Row],[YYYYMMDD]],2)&amp;"-"&amp;MID(jaar_zip[[#This Row],[YYYYMMDD]],5,2)&amp;"-"&amp;LEFT(jaar_zip[[#This Row],[YYYYMMDD]],4))</f>
        <v>45659</v>
      </c>
      <c r="K18" t="str">
        <f>IF(AND(VALUE(MONTH(jaar_zip[[#This Row],[Datum]]))=1,VALUE(WEEKNUM(jaar_zip[[#This Row],[Datum]],21))&gt;51),RIGHT(YEAR(jaar_zip[[#This Row],[Datum]])-1,2),RIGHT(YEAR(jaar_zip[[#This Row],[Datum]]),2))&amp;"-"&amp; TEXT(WEEKNUM(jaar_zip[[#This Row],[Datum]],21),"00")</f>
        <v>25-01</v>
      </c>
      <c r="L18">
        <f>MONTH(jaar_zip[[#This Row],[Datum]])</f>
        <v>1</v>
      </c>
      <c r="M18">
        <f>IF(ISNUMBER(jaar_zip[[#This Row],[etmaaltemperatuur]]),IF(jaar_zip[[#This Row],[etmaaltemperatuur]]&lt;stookgrens,stookgrens-jaar_zip[[#This Row],[etmaaltemperatuur]],0),"")</f>
        <v>12.7</v>
      </c>
      <c r="N18">
        <f>IF(ISNUMBER(jaar_zip[[#This Row],[graaddagen]]),IF(OR(MONTH(jaar_zip[[#This Row],[Datum]])=1,MONTH(jaar_zip[[#This Row],[Datum]])=2,MONTH(jaar_zip[[#This Row],[Datum]])=11,MONTH(jaar_zip[[#This Row],[Datum]])=12),1.1,IF(OR(MONTH(jaar_zip[[#This Row],[Datum]])=3,MONTH(jaar_zip[[#This Row],[Datum]])=10),1,0.8))*jaar_zip[[#This Row],[graaddagen]],"")</f>
        <v>13.97</v>
      </c>
      <c r="O18">
        <f>IF(ISNUMBER(jaar_zip[[#This Row],[etmaaltemperatuur]]),IF(jaar_zip[[#This Row],[etmaaltemperatuur]]&gt;stookgrens,jaar_zip[[#This Row],[etmaaltemperatuur]]-stookgrens,0),"")</f>
        <v>0</v>
      </c>
    </row>
    <row r="19" spans="1:15" x14ac:dyDescent="0.25">
      <c r="A19">
        <v>242</v>
      </c>
      <c r="B19">
        <v>20250103</v>
      </c>
      <c r="C19">
        <v>11.3</v>
      </c>
      <c r="D19">
        <v>4.0999999999999996</v>
      </c>
      <c r="G19">
        <v>1016.2</v>
      </c>
      <c r="H19">
        <v>74</v>
      </c>
      <c r="I19" t="s">
        <v>15</v>
      </c>
      <c r="J19" s="1">
        <f>DATEVALUE(RIGHT(jaar_zip[[#This Row],[YYYYMMDD]],2)&amp;"-"&amp;MID(jaar_zip[[#This Row],[YYYYMMDD]],5,2)&amp;"-"&amp;LEFT(jaar_zip[[#This Row],[YYYYMMDD]],4))</f>
        <v>45660</v>
      </c>
      <c r="K19" t="str">
        <f>IF(AND(VALUE(MONTH(jaar_zip[[#This Row],[Datum]]))=1,VALUE(WEEKNUM(jaar_zip[[#This Row],[Datum]],21))&gt;51),RIGHT(YEAR(jaar_zip[[#This Row],[Datum]])-1,2),RIGHT(YEAR(jaar_zip[[#This Row],[Datum]]),2))&amp;"-"&amp; TEXT(WEEKNUM(jaar_zip[[#This Row],[Datum]],21),"00")</f>
        <v>25-01</v>
      </c>
      <c r="L19">
        <f>MONTH(jaar_zip[[#This Row],[Datum]])</f>
        <v>1</v>
      </c>
      <c r="M19">
        <f>IF(ISNUMBER(jaar_zip[[#This Row],[etmaaltemperatuur]]),IF(jaar_zip[[#This Row],[etmaaltemperatuur]]&lt;stookgrens,stookgrens-jaar_zip[[#This Row],[etmaaltemperatuur]],0),"")</f>
        <v>13.9</v>
      </c>
      <c r="N19">
        <f>IF(ISNUMBER(jaar_zip[[#This Row],[graaddagen]]),IF(OR(MONTH(jaar_zip[[#This Row],[Datum]])=1,MONTH(jaar_zip[[#This Row],[Datum]])=2,MONTH(jaar_zip[[#This Row],[Datum]])=11,MONTH(jaar_zip[[#This Row],[Datum]])=12),1.1,IF(OR(MONTH(jaar_zip[[#This Row],[Datum]])=3,MONTH(jaar_zip[[#This Row],[Datum]])=10),1,0.8))*jaar_zip[[#This Row],[graaddagen]],"")</f>
        <v>15.290000000000001</v>
      </c>
      <c r="O19">
        <f>IF(ISNUMBER(jaar_zip[[#This Row],[etmaaltemperatuur]]),IF(jaar_zip[[#This Row],[etmaaltemperatuur]]&gt;stookgrens,jaar_zip[[#This Row],[etmaaltemperatuur]]-stookgrens,0),"")</f>
        <v>0</v>
      </c>
    </row>
    <row r="20" spans="1:15" x14ac:dyDescent="0.25">
      <c r="A20">
        <v>242</v>
      </c>
      <c r="B20">
        <v>20250104</v>
      </c>
      <c r="C20">
        <v>5.8</v>
      </c>
      <c r="D20">
        <v>4</v>
      </c>
      <c r="G20">
        <v>1015</v>
      </c>
      <c r="H20">
        <v>83</v>
      </c>
      <c r="I20" t="s">
        <v>15</v>
      </c>
      <c r="J20" s="1">
        <f>DATEVALUE(RIGHT(jaar_zip[[#This Row],[YYYYMMDD]],2)&amp;"-"&amp;MID(jaar_zip[[#This Row],[YYYYMMDD]],5,2)&amp;"-"&amp;LEFT(jaar_zip[[#This Row],[YYYYMMDD]],4))</f>
        <v>45661</v>
      </c>
      <c r="K20" t="str">
        <f>IF(AND(VALUE(MONTH(jaar_zip[[#This Row],[Datum]]))=1,VALUE(WEEKNUM(jaar_zip[[#This Row],[Datum]],21))&gt;51),RIGHT(YEAR(jaar_zip[[#This Row],[Datum]])-1,2),RIGHT(YEAR(jaar_zip[[#This Row],[Datum]]),2))&amp;"-"&amp; TEXT(WEEKNUM(jaar_zip[[#This Row],[Datum]],21),"00")</f>
        <v>25-01</v>
      </c>
      <c r="L20">
        <f>MONTH(jaar_zip[[#This Row],[Datum]])</f>
        <v>1</v>
      </c>
      <c r="M20">
        <f>IF(ISNUMBER(jaar_zip[[#This Row],[etmaaltemperatuur]]),IF(jaar_zip[[#This Row],[etmaaltemperatuur]]&lt;stookgrens,stookgrens-jaar_zip[[#This Row],[etmaaltemperatuur]],0),"")</f>
        <v>14</v>
      </c>
      <c r="N20">
        <f>IF(ISNUMBER(jaar_zip[[#This Row],[graaddagen]]),IF(OR(MONTH(jaar_zip[[#This Row],[Datum]])=1,MONTH(jaar_zip[[#This Row],[Datum]])=2,MONTH(jaar_zip[[#This Row],[Datum]])=11,MONTH(jaar_zip[[#This Row],[Datum]])=12),1.1,IF(OR(MONTH(jaar_zip[[#This Row],[Datum]])=3,MONTH(jaar_zip[[#This Row],[Datum]])=10),1,0.8))*jaar_zip[[#This Row],[graaddagen]],"")</f>
        <v>15.400000000000002</v>
      </c>
      <c r="O20">
        <f>IF(ISNUMBER(jaar_zip[[#This Row],[etmaaltemperatuur]]),IF(jaar_zip[[#This Row],[etmaaltemperatuur]]&gt;stookgrens,jaar_zip[[#This Row],[etmaaltemperatuur]]-stookgrens,0),"")</f>
        <v>0</v>
      </c>
    </row>
    <row r="21" spans="1:15" x14ac:dyDescent="0.25">
      <c r="A21">
        <v>242</v>
      </c>
      <c r="B21">
        <v>20250105</v>
      </c>
      <c r="C21">
        <v>10.8</v>
      </c>
      <c r="D21">
        <v>4.5999999999999996</v>
      </c>
      <c r="G21">
        <v>992.2</v>
      </c>
      <c r="H21">
        <v>92</v>
      </c>
      <c r="I21" t="s">
        <v>15</v>
      </c>
      <c r="J21" s="1">
        <f>DATEVALUE(RIGHT(jaar_zip[[#This Row],[YYYYMMDD]],2)&amp;"-"&amp;MID(jaar_zip[[#This Row],[YYYYMMDD]],5,2)&amp;"-"&amp;LEFT(jaar_zip[[#This Row],[YYYYMMDD]],4))</f>
        <v>45662</v>
      </c>
      <c r="K21" t="str">
        <f>IF(AND(VALUE(MONTH(jaar_zip[[#This Row],[Datum]]))=1,VALUE(WEEKNUM(jaar_zip[[#This Row],[Datum]],21))&gt;51),RIGHT(YEAR(jaar_zip[[#This Row],[Datum]])-1,2),RIGHT(YEAR(jaar_zip[[#This Row],[Datum]]),2))&amp;"-"&amp; TEXT(WEEKNUM(jaar_zip[[#This Row],[Datum]],21),"00")</f>
        <v>25-01</v>
      </c>
      <c r="L21">
        <f>MONTH(jaar_zip[[#This Row],[Datum]])</f>
        <v>1</v>
      </c>
      <c r="M21">
        <f>IF(ISNUMBER(jaar_zip[[#This Row],[etmaaltemperatuur]]),IF(jaar_zip[[#This Row],[etmaaltemperatuur]]&lt;stookgrens,stookgrens-jaar_zip[[#This Row],[etmaaltemperatuur]],0),"")</f>
        <v>13.4</v>
      </c>
      <c r="N21">
        <f>IF(ISNUMBER(jaar_zip[[#This Row],[graaddagen]]),IF(OR(MONTH(jaar_zip[[#This Row],[Datum]])=1,MONTH(jaar_zip[[#This Row],[Datum]])=2,MONTH(jaar_zip[[#This Row],[Datum]])=11,MONTH(jaar_zip[[#This Row],[Datum]])=12),1.1,IF(OR(MONTH(jaar_zip[[#This Row],[Datum]])=3,MONTH(jaar_zip[[#This Row],[Datum]])=10),1,0.8))*jaar_zip[[#This Row],[graaddagen]],"")</f>
        <v>14.740000000000002</v>
      </c>
      <c r="O21">
        <f>IF(ISNUMBER(jaar_zip[[#This Row],[etmaaltemperatuur]]),IF(jaar_zip[[#This Row],[etmaaltemperatuur]]&gt;stookgrens,jaar_zip[[#This Row],[etmaaltemperatuur]]-stookgrens,0),"")</f>
        <v>0</v>
      </c>
    </row>
    <row r="22" spans="1:15" x14ac:dyDescent="0.25">
      <c r="A22">
        <v>249</v>
      </c>
      <c r="B22">
        <v>20250101</v>
      </c>
      <c r="C22">
        <v>12.5</v>
      </c>
      <c r="D22">
        <v>8.1999999999999993</v>
      </c>
      <c r="E22">
        <v>38</v>
      </c>
      <c r="F22">
        <v>17.2</v>
      </c>
      <c r="H22">
        <v>84</v>
      </c>
      <c r="I22" t="s">
        <v>16</v>
      </c>
      <c r="J22" s="1">
        <f>DATEVALUE(RIGHT(jaar_zip[[#This Row],[YYYYMMDD]],2)&amp;"-"&amp;MID(jaar_zip[[#This Row],[YYYYMMDD]],5,2)&amp;"-"&amp;LEFT(jaar_zip[[#This Row],[YYYYMMDD]],4))</f>
        <v>45658</v>
      </c>
      <c r="K22" t="str">
        <f>IF(AND(VALUE(MONTH(jaar_zip[[#This Row],[Datum]]))=1,VALUE(WEEKNUM(jaar_zip[[#This Row],[Datum]],21))&gt;51),RIGHT(YEAR(jaar_zip[[#This Row],[Datum]])-1,2),RIGHT(YEAR(jaar_zip[[#This Row],[Datum]]),2))&amp;"-"&amp; TEXT(WEEKNUM(jaar_zip[[#This Row],[Datum]],21),"00")</f>
        <v>25-01</v>
      </c>
      <c r="L22">
        <f>MONTH(jaar_zip[[#This Row],[Datum]])</f>
        <v>1</v>
      </c>
      <c r="M22">
        <f>IF(ISNUMBER(jaar_zip[[#This Row],[etmaaltemperatuur]]),IF(jaar_zip[[#This Row],[etmaaltemperatuur]]&lt;stookgrens,stookgrens-jaar_zip[[#This Row],[etmaaltemperatuur]],0),"")</f>
        <v>9.8000000000000007</v>
      </c>
      <c r="N22">
        <f>IF(ISNUMBER(jaar_zip[[#This Row],[graaddagen]]),IF(OR(MONTH(jaar_zip[[#This Row],[Datum]])=1,MONTH(jaar_zip[[#This Row],[Datum]])=2,MONTH(jaar_zip[[#This Row],[Datum]])=11,MONTH(jaar_zip[[#This Row],[Datum]])=12),1.1,IF(OR(MONTH(jaar_zip[[#This Row],[Datum]])=3,MONTH(jaar_zip[[#This Row],[Datum]])=10),1,0.8))*jaar_zip[[#This Row],[graaddagen]],"")</f>
        <v>10.780000000000001</v>
      </c>
      <c r="O22">
        <f>IF(ISNUMBER(jaar_zip[[#This Row],[etmaaltemperatuur]]),IF(jaar_zip[[#This Row],[etmaaltemperatuur]]&gt;stookgrens,jaar_zip[[#This Row],[etmaaltemperatuur]]-stookgrens,0),"")</f>
        <v>0</v>
      </c>
    </row>
    <row r="23" spans="1:15" x14ac:dyDescent="0.25">
      <c r="A23">
        <v>249</v>
      </c>
      <c r="B23">
        <v>20250102</v>
      </c>
      <c r="C23">
        <v>3.6</v>
      </c>
      <c r="D23">
        <v>3.2</v>
      </c>
      <c r="E23">
        <v>311</v>
      </c>
      <c r="F23">
        <v>2.5</v>
      </c>
      <c r="H23">
        <v>85</v>
      </c>
      <c r="I23" t="s">
        <v>16</v>
      </c>
      <c r="J23" s="1">
        <f>DATEVALUE(RIGHT(jaar_zip[[#This Row],[YYYYMMDD]],2)&amp;"-"&amp;MID(jaar_zip[[#This Row],[YYYYMMDD]],5,2)&amp;"-"&amp;LEFT(jaar_zip[[#This Row],[YYYYMMDD]],4))</f>
        <v>45659</v>
      </c>
      <c r="K23" t="str">
        <f>IF(AND(VALUE(MONTH(jaar_zip[[#This Row],[Datum]]))=1,VALUE(WEEKNUM(jaar_zip[[#This Row],[Datum]],21))&gt;51),RIGHT(YEAR(jaar_zip[[#This Row],[Datum]])-1,2),RIGHT(YEAR(jaar_zip[[#This Row],[Datum]]),2))&amp;"-"&amp; TEXT(WEEKNUM(jaar_zip[[#This Row],[Datum]],21),"00")</f>
        <v>25-01</v>
      </c>
      <c r="L23">
        <f>MONTH(jaar_zip[[#This Row],[Datum]])</f>
        <v>1</v>
      </c>
      <c r="M23">
        <f>IF(ISNUMBER(jaar_zip[[#This Row],[etmaaltemperatuur]]),IF(jaar_zip[[#This Row],[etmaaltemperatuur]]&lt;stookgrens,stookgrens-jaar_zip[[#This Row],[etmaaltemperatuur]],0),"")</f>
        <v>14.8</v>
      </c>
      <c r="N23">
        <f>IF(ISNUMBER(jaar_zip[[#This Row],[graaddagen]]),IF(OR(MONTH(jaar_zip[[#This Row],[Datum]])=1,MONTH(jaar_zip[[#This Row],[Datum]])=2,MONTH(jaar_zip[[#This Row],[Datum]])=11,MONTH(jaar_zip[[#This Row],[Datum]])=12),1.1,IF(OR(MONTH(jaar_zip[[#This Row],[Datum]])=3,MONTH(jaar_zip[[#This Row],[Datum]])=10),1,0.8))*jaar_zip[[#This Row],[graaddagen]],"")</f>
        <v>16.28</v>
      </c>
      <c r="O23">
        <f>IF(ISNUMBER(jaar_zip[[#This Row],[etmaaltemperatuur]]),IF(jaar_zip[[#This Row],[etmaaltemperatuur]]&gt;stookgrens,jaar_zip[[#This Row],[etmaaltemperatuur]]-stookgrens,0),"")</f>
        <v>0</v>
      </c>
    </row>
    <row r="24" spans="1:15" x14ac:dyDescent="0.25">
      <c r="A24">
        <v>249</v>
      </c>
      <c r="B24">
        <v>20250103</v>
      </c>
      <c r="C24">
        <v>5.2</v>
      </c>
      <c r="D24">
        <v>2.2999999999999998</v>
      </c>
      <c r="E24">
        <v>201</v>
      </c>
      <c r="F24">
        <v>3.2</v>
      </c>
      <c r="H24">
        <v>83</v>
      </c>
      <c r="I24" t="s">
        <v>16</v>
      </c>
      <c r="J24" s="1">
        <f>DATEVALUE(RIGHT(jaar_zip[[#This Row],[YYYYMMDD]],2)&amp;"-"&amp;MID(jaar_zip[[#This Row],[YYYYMMDD]],5,2)&amp;"-"&amp;LEFT(jaar_zip[[#This Row],[YYYYMMDD]],4))</f>
        <v>45660</v>
      </c>
      <c r="K24" t="str">
        <f>IF(AND(VALUE(MONTH(jaar_zip[[#This Row],[Datum]]))=1,VALUE(WEEKNUM(jaar_zip[[#This Row],[Datum]],21))&gt;51),RIGHT(YEAR(jaar_zip[[#This Row],[Datum]])-1,2),RIGHT(YEAR(jaar_zip[[#This Row],[Datum]]),2))&amp;"-"&amp; TEXT(WEEKNUM(jaar_zip[[#This Row],[Datum]],21),"00")</f>
        <v>25-01</v>
      </c>
      <c r="L24">
        <f>MONTH(jaar_zip[[#This Row],[Datum]])</f>
        <v>1</v>
      </c>
      <c r="M24">
        <f>IF(ISNUMBER(jaar_zip[[#This Row],[etmaaltemperatuur]]),IF(jaar_zip[[#This Row],[etmaaltemperatuur]]&lt;stookgrens,stookgrens-jaar_zip[[#This Row],[etmaaltemperatuur]],0),"")</f>
        <v>15.7</v>
      </c>
      <c r="N24">
        <f>IF(ISNUMBER(jaar_zip[[#This Row],[graaddagen]]),IF(OR(MONTH(jaar_zip[[#This Row],[Datum]])=1,MONTH(jaar_zip[[#This Row],[Datum]])=2,MONTH(jaar_zip[[#This Row],[Datum]])=11,MONTH(jaar_zip[[#This Row],[Datum]])=12),1.1,IF(OR(MONTH(jaar_zip[[#This Row],[Datum]])=3,MONTH(jaar_zip[[#This Row],[Datum]])=10),1,0.8))*jaar_zip[[#This Row],[graaddagen]],"")</f>
        <v>17.27</v>
      </c>
      <c r="O24">
        <f>IF(ISNUMBER(jaar_zip[[#This Row],[etmaaltemperatuur]]),IF(jaar_zip[[#This Row],[etmaaltemperatuur]]&gt;stookgrens,jaar_zip[[#This Row],[etmaaltemperatuur]]-stookgrens,0),"")</f>
        <v>0</v>
      </c>
    </row>
    <row r="25" spans="1:15" x14ac:dyDescent="0.25">
      <c r="A25">
        <v>249</v>
      </c>
      <c r="B25">
        <v>20250104</v>
      </c>
      <c r="C25">
        <v>3.3</v>
      </c>
      <c r="D25">
        <v>1.8</v>
      </c>
      <c r="E25">
        <v>138</v>
      </c>
      <c r="F25">
        <v>3.3</v>
      </c>
      <c r="H25">
        <v>94</v>
      </c>
      <c r="I25" t="s">
        <v>16</v>
      </c>
      <c r="J25" s="1">
        <f>DATEVALUE(RIGHT(jaar_zip[[#This Row],[YYYYMMDD]],2)&amp;"-"&amp;MID(jaar_zip[[#This Row],[YYYYMMDD]],5,2)&amp;"-"&amp;LEFT(jaar_zip[[#This Row],[YYYYMMDD]],4))</f>
        <v>45661</v>
      </c>
      <c r="K25" t="str">
        <f>IF(AND(VALUE(MONTH(jaar_zip[[#This Row],[Datum]]))=1,VALUE(WEEKNUM(jaar_zip[[#This Row],[Datum]],21))&gt;51),RIGHT(YEAR(jaar_zip[[#This Row],[Datum]])-1,2),RIGHT(YEAR(jaar_zip[[#This Row],[Datum]]),2))&amp;"-"&amp; TEXT(WEEKNUM(jaar_zip[[#This Row],[Datum]],21),"00")</f>
        <v>25-01</v>
      </c>
      <c r="L25">
        <f>MONTH(jaar_zip[[#This Row],[Datum]])</f>
        <v>1</v>
      </c>
      <c r="M25">
        <f>IF(ISNUMBER(jaar_zip[[#This Row],[etmaaltemperatuur]]),IF(jaar_zip[[#This Row],[etmaaltemperatuur]]&lt;stookgrens,stookgrens-jaar_zip[[#This Row],[etmaaltemperatuur]],0),"")</f>
        <v>16.2</v>
      </c>
      <c r="N25">
        <f>IF(ISNUMBER(jaar_zip[[#This Row],[graaddagen]]),IF(OR(MONTH(jaar_zip[[#This Row],[Datum]])=1,MONTH(jaar_zip[[#This Row],[Datum]])=2,MONTH(jaar_zip[[#This Row],[Datum]])=11,MONTH(jaar_zip[[#This Row],[Datum]])=12),1.1,IF(OR(MONTH(jaar_zip[[#This Row],[Datum]])=3,MONTH(jaar_zip[[#This Row],[Datum]])=10),1,0.8))*jaar_zip[[#This Row],[graaddagen]],"")</f>
        <v>17.82</v>
      </c>
      <c r="O25">
        <f>IF(ISNUMBER(jaar_zip[[#This Row],[etmaaltemperatuur]]),IF(jaar_zip[[#This Row],[etmaaltemperatuur]]&gt;stookgrens,jaar_zip[[#This Row],[etmaaltemperatuur]]-stookgrens,0),"")</f>
        <v>0</v>
      </c>
    </row>
    <row r="26" spans="1:15" x14ac:dyDescent="0.25">
      <c r="A26">
        <v>249</v>
      </c>
      <c r="B26">
        <v>20250105</v>
      </c>
      <c r="C26">
        <v>8.3000000000000007</v>
      </c>
      <c r="D26">
        <v>5.5</v>
      </c>
      <c r="E26">
        <v>47</v>
      </c>
      <c r="F26">
        <v>15.7</v>
      </c>
      <c r="H26">
        <v>93</v>
      </c>
      <c r="I26" t="s">
        <v>16</v>
      </c>
      <c r="J26" s="1">
        <f>DATEVALUE(RIGHT(jaar_zip[[#This Row],[YYYYMMDD]],2)&amp;"-"&amp;MID(jaar_zip[[#This Row],[YYYYMMDD]],5,2)&amp;"-"&amp;LEFT(jaar_zip[[#This Row],[YYYYMMDD]],4))</f>
        <v>45662</v>
      </c>
      <c r="K26" t="str">
        <f>IF(AND(VALUE(MONTH(jaar_zip[[#This Row],[Datum]]))=1,VALUE(WEEKNUM(jaar_zip[[#This Row],[Datum]],21))&gt;51),RIGHT(YEAR(jaar_zip[[#This Row],[Datum]])-1,2),RIGHT(YEAR(jaar_zip[[#This Row],[Datum]]),2))&amp;"-"&amp; TEXT(WEEKNUM(jaar_zip[[#This Row],[Datum]],21),"00")</f>
        <v>25-01</v>
      </c>
      <c r="L26">
        <f>MONTH(jaar_zip[[#This Row],[Datum]])</f>
        <v>1</v>
      </c>
      <c r="M26">
        <f>IF(ISNUMBER(jaar_zip[[#This Row],[etmaaltemperatuur]]),IF(jaar_zip[[#This Row],[etmaaltemperatuur]]&lt;stookgrens,stookgrens-jaar_zip[[#This Row],[etmaaltemperatuur]],0),"")</f>
        <v>12.5</v>
      </c>
      <c r="N26">
        <f>IF(ISNUMBER(jaar_zip[[#This Row],[graaddagen]]),IF(OR(MONTH(jaar_zip[[#This Row],[Datum]])=1,MONTH(jaar_zip[[#This Row],[Datum]])=2,MONTH(jaar_zip[[#This Row],[Datum]])=11,MONTH(jaar_zip[[#This Row],[Datum]])=12),1.1,IF(OR(MONTH(jaar_zip[[#This Row],[Datum]])=3,MONTH(jaar_zip[[#This Row],[Datum]])=10),1,0.8))*jaar_zip[[#This Row],[graaddagen]],"")</f>
        <v>13.750000000000002</v>
      </c>
      <c r="O26">
        <f>IF(ISNUMBER(jaar_zip[[#This Row],[etmaaltemperatuur]]),IF(jaar_zip[[#This Row],[etmaaltemperatuur]]&gt;stookgrens,jaar_zip[[#This Row],[etmaaltemperatuur]]-stookgrens,0),"")</f>
        <v>0</v>
      </c>
    </row>
    <row r="27" spans="1:15" x14ac:dyDescent="0.25">
      <c r="A27">
        <v>251</v>
      </c>
      <c r="B27">
        <v>20250101</v>
      </c>
      <c r="D27">
        <v>7.7</v>
      </c>
      <c r="E27">
        <v>25</v>
      </c>
      <c r="F27">
        <v>18.7</v>
      </c>
      <c r="H27">
        <v>91</v>
      </c>
      <c r="I27" t="s">
        <v>17</v>
      </c>
      <c r="J27" s="1">
        <f>DATEVALUE(RIGHT(jaar_zip[[#This Row],[YYYYMMDD]],2)&amp;"-"&amp;MID(jaar_zip[[#This Row],[YYYYMMDD]],5,2)&amp;"-"&amp;LEFT(jaar_zip[[#This Row],[YYYYMMDD]],4))</f>
        <v>45658</v>
      </c>
      <c r="K27" t="str">
        <f>IF(AND(VALUE(MONTH(jaar_zip[[#This Row],[Datum]]))=1,VALUE(WEEKNUM(jaar_zip[[#This Row],[Datum]],21))&gt;51),RIGHT(YEAR(jaar_zip[[#This Row],[Datum]])-1,2),RIGHT(YEAR(jaar_zip[[#This Row],[Datum]]),2))&amp;"-"&amp; TEXT(WEEKNUM(jaar_zip[[#This Row],[Datum]],21),"00")</f>
        <v>25-01</v>
      </c>
      <c r="L27">
        <f>MONTH(jaar_zip[[#This Row],[Datum]])</f>
        <v>1</v>
      </c>
      <c r="M27">
        <f>IF(ISNUMBER(jaar_zip[[#This Row],[etmaaltemperatuur]]),IF(jaar_zip[[#This Row],[etmaaltemperatuur]]&lt;stookgrens,stookgrens-jaar_zip[[#This Row],[etmaaltemperatuur]],0),"")</f>
        <v>10.3</v>
      </c>
      <c r="N27">
        <f>IF(ISNUMBER(jaar_zip[[#This Row],[graaddagen]]),IF(OR(MONTH(jaar_zip[[#This Row],[Datum]])=1,MONTH(jaar_zip[[#This Row],[Datum]])=2,MONTH(jaar_zip[[#This Row],[Datum]])=11,MONTH(jaar_zip[[#This Row],[Datum]])=12),1.1,IF(OR(MONTH(jaar_zip[[#This Row],[Datum]])=3,MONTH(jaar_zip[[#This Row],[Datum]])=10),1,0.8))*jaar_zip[[#This Row],[graaddagen]],"")</f>
        <v>11.330000000000002</v>
      </c>
      <c r="O27">
        <f>IF(ISNUMBER(jaar_zip[[#This Row],[etmaaltemperatuur]]),IF(jaar_zip[[#This Row],[etmaaltemperatuur]]&gt;stookgrens,jaar_zip[[#This Row],[etmaaltemperatuur]]-stookgrens,0),"")</f>
        <v>0</v>
      </c>
    </row>
    <row r="28" spans="1:15" x14ac:dyDescent="0.25">
      <c r="A28">
        <v>251</v>
      </c>
      <c r="B28">
        <v>20250102</v>
      </c>
      <c r="D28">
        <v>4.5</v>
      </c>
      <c r="E28">
        <v>274</v>
      </c>
      <c r="F28">
        <v>1.3</v>
      </c>
      <c r="H28">
        <v>75</v>
      </c>
      <c r="I28" t="s">
        <v>17</v>
      </c>
      <c r="J28" s="1">
        <f>DATEVALUE(RIGHT(jaar_zip[[#This Row],[YYYYMMDD]],2)&amp;"-"&amp;MID(jaar_zip[[#This Row],[YYYYMMDD]],5,2)&amp;"-"&amp;LEFT(jaar_zip[[#This Row],[YYYYMMDD]],4))</f>
        <v>45659</v>
      </c>
      <c r="K28" t="str">
        <f>IF(AND(VALUE(MONTH(jaar_zip[[#This Row],[Datum]]))=1,VALUE(WEEKNUM(jaar_zip[[#This Row],[Datum]],21))&gt;51),RIGHT(YEAR(jaar_zip[[#This Row],[Datum]])-1,2),RIGHT(YEAR(jaar_zip[[#This Row],[Datum]]),2))&amp;"-"&amp; TEXT(WEEKNUM(jaar_zip[[#This Row],[Datum]],21),"00")</f>
        <v>25-01</v>
      </c>
      <c r="L28">
        <f>MONTH(jaar_zip[[#This Row],[Datum]])</f>
        <v>1</v>
      </c>
      <c r="M28">
        <f>IF(ISNUMBER(jaar_zip[[#This Row],[etmaaltemperatuur]]),IF(jaar_zip[[#This Row],[etmaaltemperatuur]]&lt;stookgrens,stookgrens-jaar_zip[[#This Row],[etmaaltemperatuur]],0),"")</f>
        <v>13.5</v>
      </c>
      <c r="N28">
        <f>IF(ISNUMBER(jaar_zip[[#This Row],[graaddagen]]),IF(OR(MONTH(jaar_zip[[#This Row],[Datum]])=1,MONTH(jaar_zip[[#This Row],[Datum]])=2,MONTH(jaar_zip[[#This Row],[Datum]])=11,MONTH(jaar_zip[[#This Row],[Datum]])=12),1.1,IF(OR(MONTH(jaar_zip[[#This Row],[Datum]])=3,MONTH(jaar_zip[[#This Row],[Datum]])=10),1,0.8))*jaar_zip[[#This Row],[graaddagen]],"")</f>
        <v>14.850000000000001</v>
      </c>
      <c r="O28">
        <f>IF(ISNUMBER(jaar_zip[[#This Row],[etmaaltemperatuur]]),IF(jaar_zip[[#This Row],[etmaaltemperatuur]]&gt;stookgrens,jaar_zip[[#This Row],[etmaaltemperatuur]]-stookgrens,0),"")</f>
        <v>0</v>
      </c>
    </row>
    <row r="29" spans="1:15" x14ac:dyDescent="0.25">
      <c r="A29">
        <v>251</v>
      </c>
      <c r="B29">
        <v>20250103</v>
      </c>
      <c r="D29">
        <v>3.1</v>
      </c>
      <c r="E29">
        <v>221</v>
      </c>
      <c r="F29">
        <v>4.4000000000000004</v>
      </c>
      <c r="H29">
        <v>78</v>
      </c>
      <c r="I29" t="s">
        <v>17</v>
      </c>
      <c r="J29" s="1">
        <f>DATEVALUE(RIGHT(jaar_zip[[#This Row],[YYYYMMDD]],2)&amp;"-"&amp;MID(jaar_zip[[#This Row],[YYYYMMDD]],5,2)&amp;"-"&amp;LEFT(jaar_zip[[#This Row],[YYYYMMDD]],4))</f>
        <v>45660</v>
      </c>
      <c r="K29" t="str">
        <f>IF(AND(VALUE(MONTH(jaar_zip[[#This Row],[Datum]]))=1,VALUE(WEEKNUM(jaar_zip[[#This Row],[Datum]],21))&gt;51),RIGHT(YEAR(jaar_zip[[#This Row],[Datum]])-1,2),RIGHT(YEAR(jaar_zip[[#This Row],[Datum]]),2))&amp;"-"&amp; TEXT(WEEKNUM(jaar_zip[[#This Row],[Datum]],21),"00")</f>
        <v>25-01</v>
      </c>
      <c r="L29">
        <f>MONTH(jaar_zip[[#This Row],[Datum]])</f>
        <v>1</v>
      </c>
      <c r="M29">
        <f>IF(ISNUMBER(jaar_zip[[#This Row],[etmaaltemperatuur]]),IF(jaar_zip[[#This Row],[etmaaltemperatuur]]&lt;stookgrens,stookgrens-jaar_zip[[#This Row],[etmaaltemperatuur]],0),"")</f>
        <v>14.9</v>
      </c>
      <c r="N29">
        <f>IF(ISNUMBER(jaar_zip[[#This Row],[graaddagen]]),IF(OR(MONTH(jaar_zip[[#This Row],[Datum]])=1,MONTH(jaar_zip[[#This Row],[Datum]])=2,MONTH(jaar_zip[[#This Row],[Datum]])=11,MONTH(jaar_zip[[#This Row],[Datum]])=12),1.1,IF(OR(MONTH(jaar_zip[[#This Row],[Datum]])=3,MONTH(jaar_zip[[#This Row],[Datum]])=10),1,0.8))*jaar_zip[[#This Row],[graaddagen]],"")</f>
        <v>16.39</v>
      </c>
      <c r="O29">
        <f>IF(ISNUMBER(jaar_zip[[#This Row],[etmaaltemperatuur]]),IF(jaar_zip[[#This Row],[etmaaltemperatuur]]&gt;stookgrens,jaar_zip[[#This Row],[etmaaltemperatuur]]-stookgrens,0),"")</f>
        <v>0</v>
      </c>
    </row>
    <row r="30" spans="1:15" x14ac:dyDescent="0.25">
      <c r="A30">
        <v>251</v>
      </c>
      <c r="B30">
        <v>20250104</v>
      </c>
      <c r="D30">
        <v>2.8</v>
      </c>
      <c r="E30">
        <v>157</v>
      </c>
      <c r="F30">
        <v>5.7</v>
      </c>
      <c r="G30">
        <v>1015</v>
      </c>
      <c r="H30">
        <v>91</v>
      </c>
      <c r="I30" t="s">
        <v>17</v>
      </c>
      <c r="J30" s="1">
        <f>DATEVALUE(RIGHT(jaar_zip[[#This Row],[YYYYMMDD]],2)&amp;"-"&amp;MID(jaar_zip[[#This Row],[YYYYMMDD]],5,2)&amp;"-"&amp;LEFT(jaar_zip[[#This Row],[YYYYMMDD]],4))</f>
        <v>45661</v>
      </c>
      <c r="K30" t="str">
        <f>IF(AND(VALUE(MONTH(jaar_zip[[#This Row],[Datum]]))=1,VALUE(WEEKNUM(jaar_zip[[#This Row],[Datum]],21))&gt;51),RIGHT(YEAR(jaar_zip[[#This Row],[Datum]])-1,2),RIGHT(YEAR(jaar_zip[[#This Row],[Datum]]),2))&amp;"-"&amp; TEXT(WEEKNUM(jaar_zip[[#This Row],[Datum]],21),"00")</f>
        <v>25-01</v>
      </c>
      <c r="L30">
        <f>MONTH(jaar_zip[[#This Row],[Datum]])</f>
        <v>1</v>
      </c>
      <c r="M30">
        <f>IF(ISNUMBER(jaar_zip[[#This Row],[etmaaltemperatuur]]),IF(jaar_zip[[#This Row],[etmaaltemperatuur]]&lt;stookgrens,stookgrens-jaar_zip[[#This Row],[etmaaltemperatuur]],0),"")</f>
        <v>15.2</v>
      </c>
      <c r="N30">
        <f>IF(ISNUMBER(jaar_zip[[#This Row],[graaddagen]]),IF(OR(MONTH(jaar_zip[[#This Row],[Datum]])=1,MONTH(jaar_zip[[#This Row],[Datum]])=2,MONTH(jaar_zip[[#This Row],[Datum]])=11,MONTH(jaar_zip[[#This Row],[Datum]])=12),1.1,IF(OR(MONTH(jaar_zip[[#This Row],[Datum]])=3,MONTH(jaar_zip[[#This Row],[Datum]])=10),1,0.8))*jaar_zip[[#This Row],[graaddagen]],"")</f>
        <v>16.72</v>
      </c>
      <c r="O30">
        <f>IF(ISNUMBER(jaar_zip[[#This Row],[etmaaltemperatuur]]),IF(jaar_zip[[#This Row],[etmaaltemperatuur]]&gt;stookgrens,jaar_zip[[#This Row],[etmaaltemperatuur]]-stookgrens,0),"")</f>
        <v>0</v>
      </c>
    </row>
    <row r="31" spans="1:15" x14ac:dyDescent="0.25">
      <c r="A31">
        <v>251</v>
      </c>
      <c r="B31">
        <v>20250105</v>
      </c>
      <c r="D31">
        <v>3.5</v>
      </c>
      <c r="E31">
        <v>52</v>
      </c>
      <c r="F31">
        <v>4.9000000000000004</v>
      </c>
      <c r="G31">
        <v>993</v>
      </c>
      <c r="H31">
        <v>94</v>
      </c>
      <c r="I31" t="s">
        <v>17</v>
      </c>
      <c r="J31" s="1">
        <f>DATEVALUE(RIGHT(jaar_zip[[#This Row],[YYYYMMDD]],2)&amp;"-"&amp;MID(jaar_zip[[#This Row],[YYYYMMDD]],5,2)&amp;"-"&amp;LEFT(jaar_zip[[#This Row],[YYYYMMDD]],4))</f>
        <v>45662</v>
      </c>
      <c r="K31" t="str">
        <f>IF(AND(VALUE(MONTH(jaar_zip[[#This Row],[Datum]]))=1,VALUE(WEEKNUM(jaar_zip[[#This Row],[Datum]],21))&gt;51),RIGHT(YEAR(jaar_zip[[#This Row],[Datum]])-1,2),RIGHT(YEAR(jaar_zip[[#This Row],[Datum]]),2))&amp;"-"&amp; TEXT(WEEKNUM(jaar_zip[[#This Row],[Datum]],21),"00")</f>
        <v>25-01</v>
      </c>
      <c r="L31">
        <f>MONTH(jaar_zip[[#This Row],[Datum]])</f>
        <v>1</v>
      </c>
      <c r="M31">
        <f>IF(ISNUMBER(jaar_zip[[#This Row],[etmaaltemperatuur]]),IF(jaar_zip[[#This Row],[etmaaltemperatuur]]&lt;stookgrens,stookgrens-jaar_zip[[#This Row],[etmaaltemperatuur]],0),"")</f>
        <v>14.5</v>
      </c>
      <c r="N31">
        <f>IF(ISNUMBER(jaar_zip[[#This Row],[graaddagen]]),IF(OR(MONTH(jaar_zip[[#This Row],[Datum]])=1,MONTH(jaar_zip[[#This Row],[Datum]])=2,MONTH(jaar_zip[[#This Row],[Datum]])=11,MONTH(jaar_zip[[#This Row],[Datum]])=12),1.1,IF(OR(MONTH(jaar_zip[[#This Row],[Datum]])=3,MONTH(jaar_zip[[#This Row],[Datum]])=10),1,0.8))*jaar_zip[[#This Row],[graaddagen]],"")</f>
        <v>15.950000000000001</v>
      </c>
      <c r="O31">
        <f>IF(ISNUMBER(jaar_zip[[#This Row],[etmaaltemperatuur]]),IF(jaar_zip[[#This Row],[etmaaltemperatuur]]&gt;stookgrens,jaar_zip[[#This Row],[etmaaltemperatuur]]-stookgrens,0),"")</f>
        <v>0</v>
      </c>
    </row>
    <row r="32" spans="1:15" x14ac:dyDescent="0.25">
      <c r="A32">
        <v>257</v>
      </c>
      <c r="B32">
        <v>20250101</v>
      </c>
      <c r="D32">
        <v>8</v>
      </c>
      <c r="E32">
        <v>31</v>
      </c>
      <c r="F32">
        <v>12.5</v>
      </c>
      <c r="H32">
        <v>83</v>
      </c>
      <c r="I32" t="s">
        <v>18</v>
      </c>
      <c r="J32" s="1">
        <f>DATEVALUE(RIGHT(jaar_zip[[#This Row],[YYYYMMDD]],2)&amp;"-"&amp;MID(jaar_zip[[#This Row],[YYYYMMDD]],5,2)&amp;"-"&amp;LEFT(jaar_zip[[#This Row],[YYYYMMDD]],4))</f>
        <v>45658</v>
      </c>
      <c r="K32" t="str">
        <f>IF(AND(VALUE(MONTH(jaar_zip[[#This Row],[Datum]]))=1,VALUE(WEEKNUM(jaar_zip[[#This Row],[Datum]],21))&gt;51),RIGHT(YEAR(jaar_zip[[#This Row],[Datum]])-1,2),RIGHT(YEAR(jaar_zip[[#This Row],[Datum]]),2))&amp;"-"&amp; TEXT(WEEKNUM(jaar_zip[[#This Row],[Datum]],21),"00")</f>
        <v>25-01</v>
      </c>
      <c r="L32">
        <f>MONTH(jaar_zip[[#This Row],[Datum]])</f>
        <v>1</v>
      </c>
      <c r="M32">
        <f>IF(ISNUMBER(jaar_zip[[#This Row],[etmaaltemperatuur]]),IF(jaar_zip[[#This Row],[etmaaltemperatuur]]&lt;stookgrens,stookgrens-jaar_zip[[#This Row],[etmaaltemperatuur]],0),"")</f>
        <v>10</v>
      </c>
      <c r="N32">
        <f>IF(ISNUMBER(jaar_zip[[#This Row],[graaddagen]]),IF(OR(MONTH(jaar_zip[[#This Row],[Datum]])=1,MONTH(jaar_zip[[#This Row],[Datum]])=2,MONTH(jaar_zip[[#This Row],[Datum]])=11,MONTH(jaar_zip[[#This Row],[Datum]])=12),1.1,IF(OR(MONTH(jaar_zip[[#This Row],[Datum]])=3,MONTH(jaar_zip[[#This Row],[Datum]])=10),1,0.8))*jaar_zip[[#This Row],[graaddagen]],"")</f>
        <v>11</v>
      </c>
      <c r="O32">
        <f>IF(ISNUMBER(jaar_zip[[#This Row],[etmaaltemperatuur]]),IF(jaar_zip[[#This Row],[etmaaltemperatuur]]&gt;stookgrens,jaar_zip[[#This Row],[etmaaltemperatuur]]-stookgrens,0),"")</f>
        <v>0</v>
      </c>
    </row>
    <row r="33" spans="1:15" x14ac:dyDescent="0.25">
      <c r="A33">
        <v>257</v>
      </c>
      <c r="B33">
        <v>20250102</v>
      </c>
      <c r="D33">
        <v>5</v>
      </c>
      <c r="E33">
        <v>257</v>
      </c>
      <c r="F33">
        <v>2.6</v>
      </c>
      <c r="H33">
        <v>74</v>
      </c>
      <c r="I33" t="s">
        <v>18</v>
      </c>
      <c r="J33" s="1">
        <f>DATEVALUE(RIGHT(jaar_zip[[#This Row],[YYYYMMDD]],2)&amp;"-"&amp;MID(jaar_zip[[#This Row],[YYYYMMDD]],5,2)&amp;"-"&amp;LEFT(jaar_zip[[#This Row],[YYYYMMDD]],4))</f>
        <v>45659</v>
      </c>
      <c r="K33" t="str">
        <f>IF(AND(VALUE(MONTH(jaar_zip[[#This Row],[Datum]]))=1,VALUE(WEEKNUM(jaar_zip[[#This Row],[Datum]],21))&gt;51),RIGHT(YEAR(jaar_zip[[#This Row],[Datum]])-1,2),RIGHT(YEAR(jaar_zip[[#This Row],[Datum]]),2))&amp;"-"&amp; TEXT(WEEKNUM(jaar_zip[[#This Row],[Datum]],21),"00")</f>
        <v>25-01</v>
      </c>
      <c r="L33">
        <f>MONTH(jaar_zip[[#This Row],[Datum]])</f>
        <v>1</v>
      </c>
      <c r="M33">
        <f>IF(ISNUMBER(jaar_zip[[#This Row],[etmaaltemperatuur]]),IF(jaar_zip[[#This Row],[etmaaltemperatuur]]&lt;stookgrens,stookgrens-jaar_zip[[#This Row],[etmaaltemperatuur]],0),"")</f>
        <v>13</v>
      </c>
      <c r="N33">
        <f>IF(ISNUMBER(jaar_zip[[#This Row],[graaddagen]]),IF(OR(MONTH(jaar_zip[[#This Row],[Datum]])=1,MONTH(jaar_zip[[#This Row],[Datum]])=2,MONTH(jaar_zip[[#This Row],[Datum]])=11,MONTH(jaar_zip[[#This Row],[Datum]])=12),1.1,IF(OR(MONTH(jaar_zip[[#This Row],[Datum]])=3,MONTH(jaar_zip[[#This Row],[Datum]])=10),1,0.8))*jaar_zip[[#This Row],[graaddagen]],"")</f>
        <v>14.3</v>
      </c>
      <c r="O33">
        <f>IF(ISNUMBER(jaar_zip[[#This Row],[etmaaltemperatuur]]),IF(jaar_zip[[#This Row],[etmaaltemperatuur]]&gt;stookgrens,jaar_zip[[#This Row],[etmaaltemperatuur]]-stookgrens,0),"")</f>
        <v>0</v>
      </c>
    </row>
    <row r="34" spans="1:15" x14ac:dyDescent="0.25">
      <c r="A34">
        <v>257</v>
      </c>
      <c r="B34">
        <v>20250103</v>
      </c>
      <c r="D34">
        <v>4.2</v>
      </c>
      <c r="E34">
        <v>158</v>
      </c>
      <c r="F34">
        <v>2.2999999999999998</v>
      </c>
      <c r="H34">
        <v>72</v>
      </c>
      <c r="I34" t="s">
        <v>18</v>
      </c>
      <c r="J34" s="1">
        <f>DATEVALUE(RIGHT(jaar_zip[[#This Row],[YYYYMMDD]],2)&amp;"-"&amp;MID(jaar_zip[[#This Row],[YYYYMMDD]],5,2)&amp;"-"&amp;LEFT(jaar_zip[[#This Row],[YYYYMMDD]],4))</f>
        <v>45660</v>
      </c>
      <c r="K34" t="str">
        <f>IF(AND(VALUE(MONTH(jaar_zip[[#This Row],[Datum]]))=1,VALUE(WEEKNUM(jaar_zip[[#This Row],[Datum]],21))&gt;51),RIGHT(YEAR(jaar_zip[[#This Row],[Datum]])-1,2),RIGHT(YEAR(jaar_zip[[#This Row],[Datum]]),2))&amp;"-"&amp; TEXT(WEEKNUM(jaar_zip[[#This Row],[Datum]],21),"00")</f>
        <v>25-01</v>
      </c>
      <c r="L34">
        <f>MONTH(jaar_zip[[#This Row],[Datum]])</f>
        <v>1</v>
      </c>
      <c r="M34">
        <f>IF(ISNUMBER(jaar_zip[[#This Row],[etmaaltemperatuur]]),IF(jaar_zip[[#This Row],[etmaaltemperatuur]]&lt;stookgrens,stookgrens-jaar_zip[[#This Row],[etmaaltemperatuur]],0),"")</f>
        <v>13.8</v>
      </c>
      <c r="N34">
        <f>IF(ISNUMBER(jaar_zip[[#This Row],[graaddagen]]),IF(OR(MONTH(jaar_zip[[#This Row],[Datum]])=1,MONTH(jaar_zip[[#This Row],[Datum]])=2,MONTH(jaar_zip[[#This Row],[Datum]])=11,MONTH(jaar_zip[[#This Row],[Datum]])=12),1.1,IF(OR(MONTH(jaar_zip[[#This Row],[Datum]])=3,MONTH(jaar_zip[[#This Row],[Datum]])=10),1,0.8))*jaar_zip[[#This Row],[graaddagen]],"")</f>
        <v>15.180000000000001</v>
      </c>
      <c r="O34">
        <f>IF(ISNUMBER(jaar_zip[[#This Row],[etmaaltemperatuur]]),IF(jaar_zip[[#This Row],[etmaaltemperatuur]]&gt;stookgrens,jaar_zip[[#This Row],[etmaaltemperatuur]]-stookgrens,0),"")</f>
        <v>0</v>
      </c>
    </row>
    <row r="35" spans="1:15" x14ac:dyDescent="0.25">
      <c r="A35">
        <v>257</v>
      </c>
      <c r="B35">
        <v>20250104</v>
      </c>
      <c r="D35">
        <v>3.8</v>
      </c>
      <c r="E35">
        <v>132</v>
      </c>
      <c r="F35">
        <v>0.7</v>
      </c>
      <c r="H35">
        <v>82</v>
      </c>
      <c r="I35" t="s">
        <v>18</v>
      </c>
      <c r="J35" s="1">
        <f>DATEVALUE(RIGHT(jaar_zip[[#This Row],[YYYYMMDD]],2)&amp;"-"&amp;MID(jaar_zip[[#This Row],[YYYYMMDD]],5,2)&amp;"-"&amp;LEFT(jaar_zip[[#This Row],[YYYYMMDD]],4))</f>
        <v>45661</v>
      </c>
      <c r="K35" t="str">
        <f>IF(AND(VALUE(MONTH(jaar_zip[[#This Row],[Datum]]))=1,VALUE(WEEKNUM(jaar_zip[[#This Row],[Datum]],21))&gt;51),RIGHT(YEAR(jaar_zip[[#This Row],[Datum]])-1,2),RIGHT(YEAR(jaar_zip[[#This Row],[Datum]]),2))&amp;"-"&amp; TEXT(WEEKNUM(jaar_zip[[#This Row],[Datum]],21),"00")</f>
        <v>25-01</v>
      </c>
      <c r="L35">
        <f>MONTH(jaar_zip[[#This Row],[Datum]])</f>
        <v>1</v>
      </c>
      <c r="M35">
        <f>IF(ISNUMBER(jaar_zip[[#This Row],[etmaaltemperatuur]]),IF(jaar_zip[[#This Row],[etmaaltemperatuur]]&lt;stookgrens,stookgrens-jaar_zip[[#This Row],[etmaaltemperatuur]],0),"")</f>
        <v>14.2</v>
      </c>
      <c r="N35">
        <f>IF(ISNUMBER(jaar_zip[[#This Row],[graaddagen]]),IF(OR(MONTH(jaar_zip[[#This Row],[Datum]])=1,MONTH(jaar_zip[[#This Row],[Datum]])=2,MONTH(jaar_zip[[#This Row],[Datum]])=11,MONTH(jaar_zip[[#This Row],[Datum]])=12),1.1,IF(OR(MONTH(jaar_zip[[#This Row],[Datum]])=3,MONTH(jaar_zip[[#This Row],[Datum]])=10),1,0.8))*jaar_zip[[#This Row],[graaddagen]],"")</f>
        <v>15.620000000000001</v>
      </c>
      <c r="O35">
        <f>IF(ISNUMBER(jaar_zip[[#This Row],[etmaaltemperatuur]]),IF(jaar_zip[[#This Row],[etmaaltemperatuur]]&gt;stookgrens,jaar_zip[[#This Row],[etmaaltemperatuur]]-stookgrens,0),"")</f>
        <v>0</v>
      </c>
    </row>
    <row r="36" spans="1:15" x14ac:dyDescent="0.25">
      <c r="A36">
        <v>257</v>
      </c>
      <c r="B36">
        <v>20250105</v>
      </c>
      <c r="D36">
        <v>5.4</v>
      </c>
      <c r="E36">
        <v>47</v>
      </c>
      <c r="F36">
        <v>13.3</v>
      </c>
      <c r="H36">
        <v>92</v>
      </c>
      <c r="I36" t="s">
        <v>18</v>
      </c>
      <c r="J36" s="1">
        <f>DATEVALUE(RIGHT(jaar_zip[[#This Row],[YYYYMMDD]],2)&amp;"-"&amp;MID(jaar_zip[[#This Row],[YYYYMMDD]],5,2)&amp;"-"&amp;LEFT(jaar_zip[[#This Row],[YYYYMMDD]],4))</f>
        <v>45662</v>
      </c>
      <c r="K36" t="str">
        <f>IF(AND(VALUE(MONTH(jaar_zip[[#This Row],[Datum]]))=1,VALUE(WEEKNUM(jaar_zip[[#This Row],[Datum]],21))&gt;51),RIGHT(YEAR(jaar_zip[[#This Row],[Datum]])-1,2),RIGHT(YEAR(jaar_zip[[#This Row],[Datum]]),2))&amp;"-"&amp; TEXT(WEEKNUM(jaar_zip[[#This Row],[Datum]],21),"00")</f>
        <v>25-01</v>
      </c>
      <c r="L36">
        <f>MONTH(jaar_zip[[#This Row],[Datum]])</f>
        <v>1</v>
      </c>
      <c r="M36">
        <f>IF(ISNUMBER(jaar_zip[[#This Row],[etmaaltemperatuur]]),IF(jaar_zip[[#This Row],[etmaaltemperatuur]]&lt;stookgrens,stookgrens-jaar_zip[[#This Row],[etmaaltemperatuur]],0),"")</f>
        <v>12.6</v>
      </c>
      <c r="N36">
        <f>IF(ISNUMBER(jaar_zip[[#This Row],[graaddagen]]),IF(OR(MONTH(jaar_zip[[#This Row],[Datum]])=1,MONTH(jaar_zip[[#This Row],[Datum]])=2,MONTH(jaar_zip[[#This Row],[Datum]])=11,MONTH(jaar_zip[[#This Row],[Datum]])=12),1.1,IF(OR(MONTH(jaar_zip[[#This Row],[Datum]])=3,MONTH(jaar_zip[[#This Row],[Datum]])=10),1,0.8))*jaar_zip[[#This Row],[graaddagen]],"")</f>
        <v>13.860000000000001</v>
      </c>
      <c r="O36">
        <f>IF(ISNUMBER(jaar_zip[[#This Row],[etmaaltemperatuur]]),IF(jaar_zip[[#This Row],[etmaaltemperatuur]]&gt;stookgrens,jaar_zip[[#This Row],[etmaaltemperatuur]]-stookgrens,0),"")</f>
        <v>0</v>
      </c>
    </row>
    <row r="37" spans="1:15" x14ac:dyDescent="0.25">
      <c r="A37">
        <v>260</v>
      </c>
      <c r="B37">
        <v>20250101</v>
      </c>
      <c r="C37">
        <v>8.1</v>
      </c>
      <c r="D37">
        <v>7.8</v>
      </c>
      <c r="E37">
        <v>38</v>
      </c>
      <c r="F37">
        <v>15</v>
      </c>
      <c r="G37">
        <v>1008.8</v>
      </c>
      <c r="H37">
        <v>82</v>
      </c>
      <c r="I37" t="s">
        <v>19</v>
      </c>
      <c r="J37" s="1">
        <f>DATEVALUE(RIGHT(jaar_zip[[#This Row],[YYYYMMDD]],2)&amp;"-"&amp;MID(jaar_zip[[#This Row],[YYYYMMDD]],5,2)&amp;"-"&amp;LEFT(jaar_zip[[#This Row],[YYYYMMDD]],4))</f>
        <v>45658</v>
      </c>
      <c r="K37" t="str">
        <f>IF(AND(VALUE(MONTH(jaar_zip[[#This Row],[Datum]]))=1,VALUE(WEEKNUM(jaar_zip[[#This Row],[Datum]],21))&gt;51),RIGHT(YEAR(jaar_zip[[#This Row],[Datum]])-1,2),RIGHT(YEAR(jaar_zip[[#This Row],[Datum]]),2))&amp;"-"&amp; TEXT(WEEKNUM(jaar_zip[[#This Row],[Datum]],21),"00")</f>
        <v>25-01</v>
      </c>
      <c r="L37">
        <f>MONTH(jaar_zip[[#This Row],[Datum]])</f>
        <v>1</v>
      </c>
      <c r="M37">
        <f>IF(ISNUMBER(jaar_zip[[#This Row],[etmaaltemperatuur]]),IF(jaar_zip[[#This Row],[etmaaltemperatuur]]&lt;stookgrens,stookgrens-jaar_zip[[#This Row],[etmaaltemperatuur]],0),"")</f>
        <v>10.199999999999999</v>
      </c>
      <c r="N37">
        <f>IF(ISNUMBER(jaar_zip[[#This Row],[graaddagen]]),IF(OR(MONTH(jaar_zip[[#This Row],[Datum]])=1,MONTH(jaar_zip[[#This Row],[Datum]])=2,MONTH(jaar_zip[[#This Row],[Datum]])=11,MONTH(jaar_zip[[#This Row],[Datum]])=12),1.1,IF(OR(MONTH(jaar_zip[[#This Row],[Datum]])=3,MONTH(jaar_zip[[#This Row],[Datum]])=10),1,0.8))*jaar_zip[[#This Row],[graaddagen]],"")</f>
        <v>11.22</v>
      </c>
      <c r="O37">
        <f>IF(ISNUMBER(jaar_zip[[#This Row],[etmaaltemperatuur]]),IF(jaar_zip[[#This Row],[etmaaltemperatuur]]&gt;stookgrens,jaar_zip[[#This Row],[etmaaltemperatuur]]-stookgrens,0),"")</f>
        <v>0</v>
      </c>
    </row>
    <row r="38" spans="1:15" x14ac:dyDescent="0.25">
      <c r="A38">
        <v>260</v>
      </c>
      <c r="B38">
        <v>20250102</v>
      </c>
      <c r="C38">
        <v>2</v>
      </c>
      <c r="D38">
        <v>2.9</v>
      </c>
      <c r="E38">
        <v>328</v>
      </c>
      <c r="F38">
        <v>1</v>
      </c>
      <c r="G38">
        <v>1013.8</v>
      </c>
      <c r="H38">
        <v>90</v>
      </c>
      <c r="I38" t="s">
        <v>19</v>
      </c>
      <c r="J38" s="1">
        <f>DATEVALUE(RIGHT(jaar_zip[[#This Row],[YYYYMMDD]],2)&amp;"-"&amp;MID(jaar_zip[[#This Row],[YYYYMMDD]],5,2)&amp;"-"&amp;LEFT(jaar_zip[[#This Row],[YYYYMMDD]],4))</f>
        <v>45659</v>
      </c>
      <c r="K38" t="str">
        <f>IF(AND(VALUE(MONTH(jaar_zip[[#This Row],[Datum]]))=1,VALUE(WEEKNUM(jaar_zip[[#This Row],[Datum]],21))&gt;51),RIGHT(YEAR(jaar_zip[[#This Row],[Datum]])-1,2),RIGHT(YEAR(jaar_zip[[#This Row],[Datum]]),2))&amp;"-"&amp; TEXT(WEEKNUM(jaar_zip[[#This Row],[Datum]],21),"00")</f>
        <v>25-01</v>
      </c>
      <c r="L38">
        <f>MONTH(jaar_zip[[#This Row],[Datum]])</f>
        <v>1</v>
      </c>
      <c r="M38">
        <f>IF(ISNUMBER(jaar_zip[[#This Row],[etmaaltemperatuur]]),IF(jaar_zip[[#This Row],[etmaaltemperatuur]]&lt;stookgrens,stookgrens-jaar_zip[[#This Row],[etmaaltemperatuur]],0),"")</f>
        <v>15.1</v>
      </c>
      <c r="N38">
        <f>IF(ISNUMBER(jaar_zip[[#This Row],[graaddagen]]),IF(OR(MONTH(jaar_zip[[#This Row],[Datum]])=1,MONTH(jaar_zip[[#This Row],[Datum]])=2,MONTH(jaar_zip[[#This Row],[Datum]])=11,MONTH(jaar_zip[[#This Row],[Datum]])=12),1.1,IF(OR(MONTH(jaar_zip[[#This Row],[Datum]])=3,MONTH(jaar_zip[[#This Row],[Datum]])=10),1,0.8))*jaar_zip[[#This Row],[graaddagen]],"")</f>
        <v>16.61</v>
      </c>
      <c r="O38">
        <f>IF(ISNUMBER(jaar_zip[[#This Row],[etmaaltemperatuur]]),IF(jaar_zip[[#This Row],[etmaaltemperatuur]]&gt;stookgrens,jaar_zip[[#This Row],[etmaaltemperatuur]]-stookgrens,0),"")</f>
        <v>0</v>
      </c>
    </row>
    <row r="39" spans="1:15" x14ac:dyDescent="0.25">
      <c r="A39">
        <v>260</v>
      </c>
      <c r="B39">
        <v>20250103</v>
      </c>
      <c r="C39">
        <v>3.1</v>
      </c>
      <c r="D39">
        <v>2.2000000000000002</v>
      </c>
      <c r="E39">
        <v>156</v>
      </c>
      <c r="F39">
        <v>3.8</v>
      </c>
      <c r="G39">
        <v>1018.4</v>
      </c>
      <c r="H39">
        <v>87</v>
      </c>
      <c r="I39" t="s">
        <v>19</v>
      </c>
      <c r="J39" s="1">
        <f>DATEVALUE(RIGHT(jaar_zip[[#This Row],[YYYYMMDD]],2)&amp;"-"&amp;MID(jaar_zip[[#This Row],[YYYYMMDD]],5,2)&amp;"-"&amp;LEFT(jaar_zip[[#This Row],[YYYYMMDD]],4))</f>
        <v>45660</v>
      </c>
      <c r="K39" t="str">
        <f>IF(AND(VALUE(MONTH(jaar_zip[[#This Row],[Datum]]))=1,VALUE(WEEKNUM(jaar_zip[[#This Row],[Datum]],21))&gt;51),RIGHT(YEAR(jaar_zip[[#This Row],[Datum]])-1,2),RIGHT(YEAR(jaar_zip[[#This Row],[Datum]]),2))&amp;"-"&amp; TEXT(WEEKNUM(jaar_zip[[#This Row],[Datum]],21),"00")</f>
        <v>25-01</v>
      </c>
      <c r="L39">
        <f>MONTH(jaar_zip[[#This Row],[Datum]])</f>
        <v>1</v>
      </c>
      <c r="M39">
        <f>IF(ISNUMBER(jaar_zip[[#This Row],[etmaaltemperatuur]]),IF(jaar_zip[[#This Row],[etmaaltemperatuur]]&lt;stookgrens,stookgrens-jaar_zip[[#This Row],[etmaaltemperatuur]],0),"")</f>
        <v>15.8</v>
      </c>
      <c r="N39">
        <f>IF(ISNUMBER(jaar_zip[[#This Row],[graaddagen]]),IF(OR(MONTH(jaar_zip[[#This Row],[Datum]])=1,MONTH(jaar_zip[[#This Row],[Datum]])=2,MONTH(jaar_zip[[#This Row],[Datum]])=11,MONTH(jaar_zip[[#This Row],[Datum]])=12),1.1,IF(OR(MONTH(jaar_zip[[#This Row],[Datum]])=3,MONTH(jaar_zip[[#This Row],[Datum]])=10),1,0.8))*jaar_zip[[#This Row],[graaddagen]],"")</f>
        <v>17.380000000000003</v>
      </c>
      <c r="O39">
        <f>IF(ISNUMBER(jaar_zip[[#This Row],[etmaaltemperatuur]]),IF(jaar_zip[[#This Row],[etmaaltemperatuur]]&gt;stookgrens,jaar_zip[[#This Row],[etmaaltemperatuur]]-stookgrens,0),"")</f>
        <v>0</v>
      </c>
    </row>
    <row r="40" spans="1:15" x14ac:dyDescent="0.25">
      <c r="A40">
        <v>260</v>
      </c>
      <c r="B40">
        <v>20250104</v>
      </c>
      <c r="C40">
        <v>2.5</v>
      </c>
      <c r="D40">
        <v>1.9</v>
      </c>
      <c r="E40">
        <v>157</v>
      </c>
      <c r="F40">
        <v>1.2</v>
      </c>
      <c r="G40">
        <v>1016.6</v>
      </c>
      <c r="H40">
        <v>92</v>
      </c>
      <c r="I40" t="s">
        <v>19</v>
      </c>
      <c r="J40" s="1">
        <f>DATEVALUE(RIGHT(jaar_zip[[#This Row],[YYYYMMDD]],2)&amp;"-"&amp;MID(jaar_zip[[#This Row],[YYYYMMDD]],5,2)&amp;"-"&amp;LEFT(jaar_zip[[#This Row],[YYYYMMDD]],4))</f>
        <v>45661</v>
      </c>
      <c r="K40" t="str">
        <f>IF(AND(VALUE(MONTH(jaar_zip[[#This Row],[Datum]]))=1,VALUE(WEEKNUM(jaar_zip[[#This Row],[Datum]],21))&gt;51),RIGHT(YEAR(jaar_zip[[#This Row],[Datum]])-1,2),RIGHT(YEAR(jaar_zip[[#This Row],[Datum]]),2))&amp;"-"&amp; TEXT(WEEKNUM(jaar_zip[[#This Row],[Datum]],21),"00")</f>
        <v>25-01</v>
      </c>
      <c r="L40">
        <f>MONTH(jaar_zip[[#This Row],[Datum]])</f>
        <v>1</v>
      </c>
      <c r="M40">
        <f>IF(ISNUMBER(jaar_zip[[#This Row],[etmaaltemperatuur]]),IF(jaar_zip[[#This Row],[etmaaltemperatuur]]&lt;stookgrens,stookgrens-jaar_zip[[#This Row],[etmaaltemperatuur]],0),"")</f>
        <v>16.100000000000001</v>
      </c>
      <c r="N40">
        <f>IF(ISNUMBER(jaar_zip[[#This Row],[graaddagen]]),IF(OR(MONTH(jaar_zip[[#This Row],[Datum]])=1,MONTH(jaar_zip[[#This Row],[Datum]])=2,MONTH(jaar_zip[[#This Row],[Datum]])=11,MONTH(jaar_zip[[#This Row],[Datum]])=12),1.1,IF(OR(MONTH(jaar_zip[[#This Row],[Datum]])=3,MONTH(jaar_zip[[#This Row],[Datum]])=10),1,0.8))*jaar_zip[[#This Row],[graaddagen]],"")</f>
        <v>17.710000000000004</v>
      </c>
      <c r="O40">
        <f>IF(ISNUMBER(jaar_zip[[#This Row],[etmaaltemperatuur]]),IF(jaar_zip[[#This Row],[etmaaltemperatuur]]&gt;stookgrens,jaar_zip[[#This Row],[etmaaltemperatuur]]-stookgrens,0),"")</f>
        <v>0</v>
      </c>
    </row>
    <row r="41" spans="1:15" x14ac:dyDescent="0.25">
      <c r="A41">
        <v>260</v>
      </c>
      <c r="B41">
        <v>20250105</v>
      </c>
      <c r="C41">
        <v>5.6</v>
      </c>
      <c r="D41">
        <v>5.4</v>
      </c>
      <c r="E41">
        <v>45</v>
      </c>
      <c r="F41">
        <v>21.3</v>
      </c>
      <c r="G41">
        <v>993.7</v>
      </c>
      <c r="H41">
        <v>94</v>
      </c>
      <c r="I41" t="s">
        <v>19</v>
      </c>
      <c r="J41" s="1">
        <f>DATEVALUE(RIGHT(jaar_zip[[#This Row],[YYYYMMDD]],2)&amp;"-"&amp;MID(jaar_zip[[#This Row],[YYYYMMDD]],5,2)&amp;"-"&amp;LEFT(jaar_zip[[#This Row],[YYYYMMDD]],4))</f>
        <v>45662</v>
      </c>
      <c r="K41" t="str">
        <f>IF(AND(VALUE(MONTH(jaar_zip[[#This Row],[Datum]]))=1,VALUE(WEEKNUM(jaar_zip[[#This Row],[Datum]],21))&gt;51),RIGHT(YEAR(jaar_zip[[#This Row],[Datum]])-1,2),RIGHT(YEAR(jaar_zip[[#This Row],[Datum]]),2))&amp;"-"&amp; TEXT(WEEKNUM(jaar_zip[[#This Row],[Datum]],21),"00")</f>
        <v>25-01</v>
      </c>
      <c r="L41">
        <f>MONTH(jaar_zip[[#This Row],[Datum]])</f>
        <v>1</v>
      </c>
      <c r="M41">
        <f>IF(ISNUMBER(jaar_zip[[#This Row],[etmaaltemperatuur]]),IF(jaar_zip[[#This Row],[etmaaltemperatuur]]&lt;stookgrens,stookgrens-jaar_zip[[#This Row],[etmaaltemperatuur]],0),"")</f>
        <v>12.6</v>
      </c>
      <c r="N41">
        <f>IF(ISNUMBER(jaar_zip[[#This Row],[graaddagen]]),IF(OR(MONTH(jaar_zip[[#This Row],[Datum]])=1,MONTH(jaar_zip[[#This Row],[Datum]])=2,MONTH(jaar_zip[[#This Row],[Datum]])=11,MONTH(jaar_zip[[#This Row],[Datum]])=12),1.1,IF(OR(MONTH(jaar_zip[[#This Row],[Datum]])=3,MONTH(jaar_zip[[#This Row],[Datum]])=10),1,0.8))*jaar_zip[[#This Row],[graaddagen]],"")</f>
        <v>13.860000000000001</v>
      </c>
      <c r="O41">
        <f>IF(ISNUMBER(jaar_zip[[#This Row],[etmaaltemperatuur]]),IF(jaar_zip[[#This Row],[etmaaltemperatuur]]&gt;stookgrens,jaar_zip[[#This Row],[etmaaltemperatuur]]-stookgrens,0),"")</f>
        <v>0</v>
      </c>
    </row>
    <row r="42" spans="1:15" x14ac:dyDescent="0.25">
      <c r="A42">
        <v>267</v>
      </c>
      <c r="B42">
        <v>20250101</v>
      </c>
      <c r="C42">
        <v>13</v>
      </c>
      <c r="D42">
        <v>7.8</v>
      </c>
      <c r="E42">
        <v>39</v>
      </c>
      <c r="F42">
        <v>12.5</v>
      </c>
      <c r="H42">
        <v>87</v>
      </c>
      <c r="I42" t="s">
        <v>20</v>
      </c>
      <c r="J42" s="1">
        <f>DATEVALUE(RIGHT(jaar_zip[[#This Row],[YYYYMMDD]],2)&amp;"-"&amp;MID(jaar_zip[[#This Row],[YYYYMMDD]],5,2)&amp;"-"&amp;LEFT(jaar_zip[[#This Row],[YYYYMMDD]],4))</f>
        <v>45658</v>
      </c>
      <c r="K42" t="str">
        <f>IF(AND(VALUE(MONTH(jaar_zip[[#This Row],[Datum]]))=1,VALUE(WEEKNUM(jaar_zip[[#This Row],[Datum]],21))&gt;51),RIGHT(YEAR(jaar_zip[[#This Row],[Datum]])-1,2),RIGHT(YEAR(jaar_zip[[#This Row],[Datum]]),2))&amp;"-"&amp; TEXT(WEEKNUM(jaar_zip[[#This Row],[Datum]],21),"00")</f>
        <v>25-01</v>
      </c>
      <c r="L42">
        <f>MONTH(jaar_zip[[#This Row],[Datum]])</f>
        <v>1</v>
      </c>
      <c r="M42">
        <f>IF(ISNUMBER(jaar_zip[[#This Row],[etmaaltemperatuur]]),IF(jaar_zip[[#This Row],[etmaaltemperatuur]]&lt;stookgrens,stookgrens-jaar_zip[[#This Row],[etmaaltemperatuur]],0),"")</f>
        <v>10.199999999999999</v>
      </c>
      <c r="N42">
        <f>IF(ISNUMBER(jaar_zip[[#This Row],[graaddagen]]),IF(OR(MONTH(jaar_zip[[#This Row],[Datum]])=1,MONTH(jaar_zip[[#This Row],[Datum]])=2,MONTH(jaar_zip[[#This Row],[Datum]])=11,MONTH(jaar_zip[[#This Row],[Datum]])=12),1.1,IF(OR(MONTH(jaar_zip[[#This Row],[Datum]])=3,MONTH(jaar_zip[[#This Row],[Datum]])=10),1,0.8))*jaar_zip[[#This Row],[graaddagen]],"")</f>
        <v>11.22</v>
      </c>
      <c r="O42">
        <f>IF(ISNUMBER(jaar_zip[[#This Row],[etmaaltemperatuur]]),IF(jaar_zip[[#This Row],[etmaaltemperatuur]]&gt;stookgrens,jaar_zip[[#This Row],[etmaaltemperatuur]]-stookgrens,0),"")</f>
        <v>0</v>
      </c>
    </row>
    <row r="43" spans="1:15" x14ac:dyDescent="0.25">
      <c r="A43">
        <v>267</v>
      </c>
      <c r="B43">
        <v>20250102</v>
      </c>
      <c r="C43">
        <v>5.8</v>
      </c>
      <c r="D43">
        <v>4.2</v>
      </c>
      <c r="E43">
        <v>320</v>
      </c>
      <c r="F43">
        <v>0.4</v>
      </c>
      <c r="H43">
        <v>81</v>
      </c>
      <c r="I43" t="s">
        <v>20</v>
      </c>
      <c r="J43" s="1">
        <f>DATEVALUE(RIGHT(jaar_zip[[#This Row],[YYYYMMDD]],2)&amp;"-"&amp;MID(jaar_zip[[#This Row],[YYYYMMDD]],5,2)&amp;"-"&amp;LEFT(jaar_zip[[#This Row],[YYYYMMDD]],4))</f>
        <v>45659</v>
      </c>
      <c r="K43" t="str">
        <f>IF(AND(VALUE(MONTH(jaar_zip[[#This Row],[Datum]]))=1,VALUE(WEEKNUM(jaar_zip[[#This Row],[Datum]],21))&gt;51),RIGHT(YEAR(jaar_zip[[#This Row],[Datum]])-1,2),RIGHT(YEAR(jaar_zip[[#This Row],[Datum]]),2))&amp;"-"&amp; TEXT(WEEKNUM(jaar_zip[[#This Row],[Datum]],21),"00")</f>
        <v>25-01</v>
      </c>
      <c r="L43">
        <f>MONTH(jaar_zip[[#This Row],[Datum]])</f>
        <v>1</v>
      </c>
      <c r="M43">
        <f>IF(ISNUMBER(jaar_zip[[#This Row],[etmaaltemperatuur]]),IF(jaar_zip[[#This Row],[etmaaltemperatuur]]&lt;stookgrens,stookgrens-jaar_zip[[#This Row],[etmaaltemperatuur]],0),"")</f>
        <v>13.8</v>
      </c>
      <c r="N43">
        <f>IF(ISNUMBER(jaar_zip[[#This Row],[graaddagen]]),IF(OR(MONTH(jaar_zip[[#This Row],[Datum]])=1,MONTH(jaar_zip[[#This Row],[Datum]])=2,MONTH(jaar_zip[[#This Row],[Datum]])=11,MONTH(jaar_zip[[#This Row],[Datum]])=12),1.1,IF(OR(MONTH(jaar_zip[[#This Row],[Datum]])=3,MONTH(jaar_zip[[#This Row],[Datum]])=10),1,0.8))*jaar_zip[[#This Row],[graaddagen]],"")</f>
        <v>15.180000000000001</v>
      </c>
      <c r="O43">
        <f>IF(ISNUMBER(jaar_zip[[#This Row],[etmaaltemperatuur]]),IF(jaar_zip[[#This Row],[etmaaltemperatuur]]&gt;stookgrens,jaar_zip[[#This Row],[etmaaltemperatuur]]-stookgrens,0),"")</f>
        <v>0</v>
      </c>
    </row>
    <row r="44" spans="1:15" x14ac:dyDescent="0.25">
      <c r="A44">
        <v>267</v>
      </c>
      <c r="B44">
        <v>20250103</v>
      </c>
      <c r="C44">
        <v>8.1999999999999993</v>
      </c>
      <c r="D44">
        <v>3.4</v>
      </c>
      <c r="E44">
        <v>245</v>
      </c>
      <c r="F44">
        <v>2.9</v>
      </c>
      <c r="H44">
        <v>81</v>
      </c>
      <c r="I44" t="s">
        <v>20</v>
      </c>
      <c r="J44" s="1">
        <f>DATEVALUE(RIGHT(jaar_zip[[#This Row],[YYYYMMDD]],2)&amp;"-"&amp;MID(jaar_zip[[#This Row],[YYYYMMDD]],5,2)&amp;"-"&amp;LEFT(jaar_zip[[#This Row],[YYYYMMDD]],4))</f>
        <v>45660</v>
      </c>
      <c r="K44" t="str">
        <f>IF(AND(VALUE(MONTH(jaar_zip[[#This Row],[Datum]]))=1,VALUE(WEEKNUM(jaar_zip[[#This Row],[Datum]],21))&gt;51),RIGHT(YEAR(jaar_zip[[#This Row],[Datum]])-1,2),RIGHT(YEAR(jaar_zip[[#This Row],[Datum]]),2))&amp;"-"&amp; TEXT(WEEKNUM(jaar_zip[[#This Row],[Datum]],21),"00")</f>
        <v>25-01</v>
      </c>
      <c r="L44">
        <f>MONTH(jaar_zip[[#This Row],[Datum]])</f>
        <v>1</v>
      </c>
      <c r="M44">
        <f>IF(ISNUMBER(jaar_zip[[#This Row],[etmaaltemperatuur]]),IF(jaar_zip[[#This Row],[etmaaltemperatuur]]&lt;stookgrens,stookgrens-jaar_zip[[#This Row],[etmaaltemperatuur]],0),"")</f>
        <v>14.6</v>
      </c>
      <c r="N44">
        <f>IF(ISNUMBER(jaar_zip[[#This Row],[graaddagen]]),IF(OR(MONTH(jaar_zip[[#This Row],[Datum]])=1,MONTH(jaar_zip[[#This Row],[Datum]])=2,MONTH(jaar_zip[[#This Row],[Datum]])=11,MONTH(jaar_zip[[#This Row],[Datum]])=12),1.1,IF(OR(MONTH(jaar_zip[[#This Row],[Datum]])=3,MONTH(jaar_zip[[#This Row],[Datum]])=10),1,0.8))*jaar_zip[[#This Row],[graaddagen]],"")</f>
        <v>16.060000000000002</v>
      </c>
      <c r="O44">
        <f>IF(ISNUMBER(jaar_zip[[#This Row],[etmaaltemperatuur]]),IF(jaar_zip[[#This Row],[etmaaltemperatuur]]&gt;stookgrens,jaar_zip[[#This Row],[etmaaltemperatuur]]-stookgrens,0),"")</f>
        <v>0</v>
      </c>
    </row>
    <row r="45" spans="1:15" x14ac:dyDescent="0.25">
      <c r="A45">
        <v>267</v>
      </c>
      <c r="B45">
        <v>20250104</v>
      </c>
      <c r="C45">
        <v>4.8</v>
      </c>
      <c r="D45">
        <v>2.7</v>
      </c>
      <c r="E45">
        <v>106</v>
      </c>
      <c r="F45">
        <v>3.2</v>
      </c>
      <c r="H45">
        <v>91</v>
      </c>
      <c r="I45" t="s">
        <v>20</v>
      </c>
      <c r="J45" s="1">
        <f>DATEVALUE(RIGHT(jaar_zip[[#This Row],[YYYYMMDD]],2)&amp;"-"&amp;MID(jaar_zip[[#This Row],[YYYYMMDD]],5,2)&amp;"-"&amp;LEFT(jaar_zip[[#This Row],[YYYYMMDD]],4))</f>
        <v>45661</v>
      </c>
      <c r="K45" t="str">
        <f>IF(AND(VALUE(MONTH(jaar_zip[[#This Row],[Datum]]))=1,VALUE(WEEKNUM(jaar_zip[[#This Row],[Datum]],21))&gt;51),RIGHT(YEAR(jaar_zip[[#This Row],[Datum]])-1,2),RIGHT(YEAR(jaar_zip[[#This Row],[Datum]]),2))&amp;"-"&amp; TEXT(WEEKNUM(jaar_zip[[#This Row],[Datum]],21),"00")</f>
        <v>25-01</v>
      </c>
      <c r="L45">
        <f>MONTH(jaar_zip[[#This Row],[Datum]])</f>
        <v>1</v>
      </c>
      <c r="M45">
        <f>IF(ISNUMBER(jaar_zip[[#This Row],[etmaaltemperatuur]]),IF(jaar_zip[[#This Row],[etmaaltemperatuur]]&lt;stookgrens,stookgrens-jaar_zip[[#This Row],[etmaaltemperatuur]],0),"")</f>
        <v>15.3</v>
      </c>
      <c r="N45">
        <f>IF(ISNUMBER(jaar_zip[[#This Row],[graaddagen]]),IF(OR(MONTH(jaar_zip[[#This Row],[Datum]])=1,MONTH(jaar_zip[[#This Row],[Datum]])=2,MONTH(jaar_zip[[#This Row],[Datum]])=11,MONTH(jaar_zip[[#This Row],[Datum]])=12),1.1,IF(OR(MONTH(jaar_zip[[#This Row],[Datum]])=3,MONTH(jaar_zip[[#This Row],[Datum]])=10),1,0.8))*jaar_zip[[#This Row],[graaddagen]],"")</f>
        <v>16.830000000000002</v>
      </c>
      <c r="O45">
        <f>IF(ISNUMBER(jaar_zip[[#This Row],[etmaaltemperatuur]]),IF(jaar_zip[[#This Row],[etmaaltemperatuur]]&gt;stookgrens,jaar_zip[[#This Row],[etmaaltemperatuur]]-stookgrens,0),"")</f>
        <v>0</v>
      </c>
    </row>
    <row r="46" spans="1:15" x14ac:dyDescent="0.25">
      <c r="A46">
        <v>267</v>
      </c>
      <c r="B46">
        <v>20250105</v>
      </c>
      <c r="C46">
        <v>7.6</v>
      </c>
      <c r="D46">
        <v>4.3</v>
      </c>
      <c r="E46">
        <v>53</v>
      </c>
      <c r="F46">
        <v>8.6999999999999993</v>
      </c>
      <c r="H46">
        <v>95</v>
      </c>
      <c r="I46" t="s">
        <v>20</v>
      </c>
      <c r="J46" s="1">
        <f>DATEVALUE(RIGHT(jaar_zip[[#This Row],[YYYYMMDD]],2)&amp;"-"&amp;MID(jaar_zip[[#This Row],[YYYYMMDD]],5,2)&amp;"-"&amp;LEFT(jaar_zip[[#This Row],[YYYYMMDD]],4))</f>
        <v>45662</v>
      </c>
      <c r="K46" t="str">
        <f>IF(AND(VALUE(MONTH(jaar_zip[[#This Row],[Datum]]))=1,VALUE(WEEKNUM(jaar_zip[[#This Row],[Datum]],21))&gt;51),RIGHT(YEAR(jaar_zip[[#This Row],[Datum]])-1,2),RIGHT(YEAR(jaar_zip[[#This Row],[Datum]]),2))&amp;"-"&amp; TEXT(WEEKNUM(jaar_zip[[#This Row],[Datum]],21),"00")</f>
        <v>25-01</v>
      </c>
      <c r="L46">
        <f>MONTH(jaar_zip[[#This Row],[Datum]])</f>
        <v>1</v>
      </c>
      <c r="M46">
        <f>IF(ISNUMBER(jaar_zip[[#This Row],[etmaaltemperatuur]]),IF(jaar_zip[[#This Row],[etmaaltemperatuur]]&lt;stookgrens,stookgrens-jaar_zip[[#This Row],[etmaaltemperatuur]],0),"")</f>
        <v>13.7</v>
      </c>
      <c r="N46">
        <f>IF(ISNUMBER(jaar_zip[[#This Row],[graaddagen]]),IF(OR(MONTH(jaar_zip[[#This Row],[Datum]])=1,MONTH(jaar_zip[[#This Row],[Datum]])=2,MONTH(jaar_zip[[#This Row],[Datum]])=11,MONTH(jaar_zip[[#This Row],[Datum]])=12),1.1,IF(OR(MONTH(jaar_zip[[#This Row],[Datum]])=3,MONTH(jaar_zip[[#This Row],[Datum]])=10),1,0.8))*jaar_zip[[#This Row],[graaddagen]],"")</f>
        <v>15.07</v>
      </c>
      <c r="O46">
        <f>IF(ISNUMBER(jaar_zip[[#This Row],[etmaaltemperatuur]]),IF(jaar_zip[[#This Row],[etmaaltemperatuur]]&gt;stookgrens,jaar_zip[[#This Row],[etmaaltemperatuur]]-stookgrens,0),"")</f>
        <v>0</v>
      </c>
    </row>
    <row r="47" spans="1:15" x14ac:dyDescent="0.25">
      <c r="A47">
        <v>269</v>
      </c>
      <c r="B47">
        <v>20250101</v>
      </c>
      <c r="C47">
        <v>11.7</v>
      </c>
      <c r="D47">
        <v>7.6</v>
      </c>
      <c r="E47">
        <v>30</v>
      </c>
      <c r="F47">
        <v>15.8</v>
      </c>
      <c r="G47">
        <v>1007.4</v>
      </c>
      <c r="H47">
        <v>86</v>
      </c>
      <c r="I47" t="s">
        <v>21</v>
      </c>
      <c r="J47" s="1">
        <f>DATEVALUE(RIGHT(jaar_zip[[#This Row],[YYYYMMDD]],2)&amp;"-"&amp;MID(jaar_zip[[#This Row],[YYYYMMDD]],5,2)&amp;"-"&amp;LEFT(jaar_zip[[#This Row],[YYYYMMDD]],4))</f>
        <v>45658</v>
      </c>
      <c r="K47" t="str">
        <f>IF(AND(VALUE(MONTH(jaar_zip[[#This Row],[Datum]]))=1,VALUE(WEEKNUM(jaar_zip[[#This Row],[Datum]],21))&gt;51),RIGHT(YEAR(jaar_zip[[#This Row],[Datum]])-1,2),RIGHT(YEAR(jaar_zip[[#This Row],[Datum]]),2))&amp;"-"&amp; TEXT(WEEKNUM(jaar_zip[[#This Row],[Datum]],21),"00")</f>
        <v>25-01</v>
      </c>
      <c r="L47">
        <f>MONTH(jaar_zip[[#This Row],[Datum]])</f>
        <v>1</v>
      </c>
      <c r="M47">
        <f>IF(ISNUMBER(jaar_zip[[#This Row],[etmaaltemperatuur]]),IF(jaar_zip[[#This Row],[etmaaltemperatuur]]&lt;stookgrens,stookgrens-jaar_zip[[#This Row],[etmaaltemperatuur]],0),"")</f>
        <v>10.4</v>
      </c>
      <c r="N47">
        <f>IF(ISNUMBER(jaar_zip[[#This Row],[graaddagen]]),IF(OR(MONTH(jaar_zip[[#This Row],[Datum]])=1,MONTH(jaar_zip[[#This Row],[Datum]])=2,MONTH(jaar_zip[[#This Row],[Datum]])=11,MONTH(jaar_zip[[#This Row],[Datum]])=12),1.1,IF(OR(MONTH(jaar_zip[[#This Row],[Datum]])=3,MONTH(jaar_zip[[#This Row],[Datum]])=10),1,0.8))*jaar_zip[[#This Row],[graaddagen]],"")</f>
        <v>11.440000000000001</v>
      </c>
      <c r="O47">
        <f>IF(ISNUMBER(jaar_zip[[#This Row],[etmaaltemperatuur]]),IF(jaar_zip[[#This Row],[etmaaltemperatuur]]&gt;stookgrens,jaar_zip[[#This Row],[etmaaltemperatuur]]-stookgrens,0),"")</f>
        <v>0</v>
      </c>
    </row>
    <row r="48" spans="1:15" x14ac:dyDescent="0.25">
      <c r="A48">
        <v>269</v>
      </c>
      <c r="B48">
        <v>20250102</v>
      </c>
      <c r="C48">
        <v>3.2</v>
      </c>
      <c r="D48">
        <v>3.3</v>
      </c>
      <c r="E48">
        <v>357</v>
      </c>
      <c r="F48">
        <v>1.2</v>
      </c>
      <c r="G48">
        <v>1013.2</v>
      </c>
      <c r="H48">
        <v>87</v>
      </c>
      <c r="I48" t="s">
        <v>21</v>
      </c>
      <c r="J48" s="1">
        <f>DATEVALUE(RIGHT(jaar_zip[[#This Row],[YYYYMMDD]],2)&amp;"-"&amp;MID(jaar_zip[[#This Row],[YYYYMMDD]],5,2)&amp;"-"&amp;LEFT(jaar_zip[[#This Row],[YYYYMMDD]],4))</f>
        <v>45659</v>
      </c>
      <c r="K48" t="str">
        <f>IF(AND(VALUE(MONTH(jaar_zip[[#This Row],[Datum]]))=1,VALUE(WEEKNUM(jaar_zip[[#This Row],[Datum]],21))&gt;51),RIGHT(YEAR(jaar_zip[[#This Row],[Datum]])-1,2),RIGHT(YEAR(jaar_zip[[#This Row],[Datum]]),2))&amp;"-"&amp; TEXT(WEEKNUM(jaar_zip[[#This Row],[Datum]],21),"00")</f>
        <v>25-01</v>
      </c>
      <c r="L48">
        <f>MONTH(jaar_zip[[#This Row],[Datum]])</f>
        <v>1</v>
      </c>
      <c r="M48">
        <f>IF(ISNUMBER(jaar_zip[[#This Row],[etmaaltemperatuur]]),IF(jaar_zip[[#This Row],[etmaaltemperatuur]]&lt;stookgrens,stookgrens-jaar_zip[[#This Row],[etmaaltemperatuur]],0),"")</f>
        <v>14.7</v>
      </c>
      <c r="N48">
        <f>IF(ISNUMBER(jaar_zip[[#This Row],[graaddagen]]),IF(OR(MONTH(jaar_zip[[#This Row],[Datum]])=1,MONTH(jaar_zip[[#This Row],[Datum]])=2,MONTH(jaar_zip[[#This Row],[Datum]])=11,MONTH(jaar_zip[[#This Row],[Datum]])=12),1.1,IF(OR(MONTH(jaar_zip[[#This Row],[Datum]])=3,MONTH(jaar_zip[[#This Row],[Datum]])=10),1,0.8))*jaar_zip[[#This Row],[graaddagen]],"")</f>
        <v>16.170000000000002</v>
      </c>
      <c r="O48">
        <f>IF(ISNUMBER(jaar_zip[[#This Row],[etmaaltemperatuur]]),IF(jaar_zip[[#This Row],[etmaaltemperatuur]]&gt;stookgrens,jaar_zip[[#This Row],[etmaaltemperatuur]]-stookgrens,0),"")</f>
        <v>0</v>
      </c>
    </row>
    <row r="49" spans="1:15" x14ac:dyDescent="0.25">
      <c r="A49">
        <v>269</v>
      </c>
      <c r="B49">
        <v>20250103</v>
      </c>
      <c r="C49">
        <v>4.5999999999999996</v>
      </c>
      <c r="D49">
        <v>2.1</v>
      </c>
      <c r="E49">
        <v>199</v>
      </c>
      <c r="F49">
        <v>1.4</v>
      </c>
      <c r="G49">
        <v>1017.4</v>
      </c>
      <c r="H49">
        <v>86</v>
      </c>
      <c r="I49" t="s">
        <v>21</v>
      </c>
      <c r="J49" s="1">
        <f>DATEVALUE(RIGHT(jaar_zip[[#This Row],[YYYYMMDD]],2)&amp;"-"&amp;MID(jaar_zip[[#This Row],[YYYYMMDD]],5,2)&amp;"-"&amp;LEFT(jaar_zip[[#This Row],[YYYYMMDD]],4))</f>
        <v>45660</v>
      </c>
      <c r="K49" t="str">
        <f>IF(AND(VALUE(MONTH(jaar_zip[[#This Row],[Datum]]))=1,VALUE(WEEKNUM(jaar_zip[[#This Row],[Datum]],21))&gt;51),RIGHT(YEAR(jaar_zip[[#This Row],[Datum]])-1,2),RIGHT(YEAR(jaar_zip[[#This Row],[Datum]]),2))&amp;"-"&amp; TEXT(WEEKNUM(jaar_zip[[#This Row],[Datum]],21),"00")</f>
        <v>25-01</v>
      </c>
      <c r="L49">
        <f>MONTH(jaar_zip[[#This Row],[Datum]])</f>
        <v>1</v>
      </c>
      <c r="M49">
        <f>IF(ISNUMBER(jaar_zip[[#This Row],[etmaaltemperatuur]]),IF(jaar_zip[[#This Row],[etmaaltemperatuur]]&lt;stookgrens,stookgrens-jaar_zip[[#This Row],[etmaaltemperatuur]],0),"")</f>
        <v>15.9</v>
      </c>
      <c r="N49">
        <f>IF(ISNUMBER(jaar_zip[[#This Row],[graaddagen]]),IF(OR(MONTH(jaar_zip[[#This Row],[Datum]])=1,MONTH(jaar_zip[[#This Row],[Datum]])=2,MONTH(jaar_zip[[#This Row],[Datum]])=11,MONTH(jaar_zip[[#This Row],[Datum]])=12),1.1,IF(OR(MONTH(jaar_zip[[#This Row],[Datum]])=3,MONTH(jaar_zip[[#This Row],[Datum]])=10),1,0.8))*jaar_zip[[#This Row],[graaddagen]],"")</f>
        <v>17.490000000000002</v>
      </c>
      <c r="O49">
        <f>IF(ISNUMBER(jaar_zip[[#This Row],[etmaaltemperatuur]]),IF(jaar_zip[[#This Row],[etmaaltemperatuur]]&gt;stookgrens,jaar_zip[[#This Row],[etmaaltemperatuur]]-stookgrens,0),"")</f>
        <v>0</v>
      </c>
    </row>
    <row r="50" spans="1:15" x14ac:dyDescent="0.25">
      <c r="A50">
        <v>269</v>
      </c>
      <c r="B50">
        <v>20250104</v>
      </c>
      <c r="C50">
        <v>3</v>
      </c>
      <c r="D50">
        <v>1.2</v>
      </c>
      <c r="E50">
        <v>119</v>
      </c>
      <c r="F50">
        <v>1.3</v>
      </c>
      <c r="G50">
        <v>1016.5</v>
      </c>
      <c r="H50">
        <v>94</v>
      </c>
      <c r="I50" t="s">
        <v>21</v>
      </c>
      <c r="J50" s="1">
        <f>DATEVALUE(RIGHT(jaar_zip[[#This Row],[YYYYMMDD]],2)&amp;"-"&amp;MID(jaar_zip[[#This Row],[YYYYMMDD]],5,2)&amp;"-"&amp;LEFT(jaar_zip[[#This Row],[YYYYMMDD]],4))</f>
        <v>45661</v>
      </c>
      <c r="K50" t="str">
        <f>IF(AND(VALUE(MONTH(jaar_zip[[#This Row],[Datum]]))=1,VALUE(WEEKNUM(jaar_zip[[#This Row],[Datum]],21))&gt;51),RIGHT(YEAR(jaar_zip[[#This Row],[Datum]])-1,2),RIGHT(YEAR(jaar_zip[[#This Row],[Datum]]),2))&amp;"-"&amp; TEXT(WEEKNUM(jaar_zip[[#This Row],[Datum]],21),"00")</f>
        <v>25-01</v>
      </c>
      <c r="L50">
        <f>MONTH(jaar_zip[[#This Row],[Datum]])</f>
        <v>1</v>
      </c>
      <c r="M50">
        <f>IF(ISNUMBER(jaar_zip[[#This Row],[etmaaltemperatuur]]),IF(jaar_zip[[#This Row],[etmaaltemperatuur]]&lt;stookgrens,stookgrens-jaar_zip[[#This Row],[etmaaltemperatuur]],0),"")</f>
        <v>16.8</v>
      </c>
      <c r="N50">
        <f>IF(ISNUMBER(jaar_zip[[#This Row],[graaddagen]]),IF(OR(MONTH(jaar_zip[[#This Row],[Datum]])=1,MONTH(jaar_zip[[#This Row],[Datum]])=2,MONTH(jaar_zip[[#This Row],[Datum]])=11,MONTH(jaar_zip[[#This Row],[Datum]])=12),1.1,IF(OR(MONTH(jaar_zip[[#This Row],[Datum]])=3,MONTH(jaar_zip[[#This Row],[Datum]])=10),1,0.8))*jaar_zip[[#This Row],[graaddagen]],"")</f>
        <v>18.480000000000004</v>
      </c>
      <c r="O50">
        <f>IF(ISNUMBER(jaar_zip[[#This Row],[etmaaltemperatuur]]),IF(jaar_zip[[#This Row],[etmaaltemperatuur]]&gt;stookgrens,jaar_zip[[#This Row],[etmaaltemperatuur]]-stookgrens,0),"")</f>
        <v>0</v>
      </c>
    </row>
    <row r="51" spans="1:15" x14ac:dyDescent="0.25">
      <c r="A51">
        <v>269</v>
      </c>
      <c r="B51">
        <v>20250105</v>
      </c>
      <c r="C51">
        <v>6.1</v>
      </c>
      <c r="D51">
        <v>5</v>
      </c>
      <c r="E51">
        <v>46</v>
      </c>
      <c r="F51">
        <v>16.2</v>
      </c>
      <c r="G51">
        <v>993.7</v>
      </c>
      <c r="H51">
        <v>95</v>
      </c>
      <c r="I51" t="s">
        <v>21</v>
      </c>
      <c r="J51" s="1">
        <f>DATEVALUE(RIGHT(jaar_zip[[#This Row],[YYYYMMDD]],2)&amp;"-"&amp;MID(jaar_zip[[#This Row],[YYYYMMDD]],5,2)&amp;"-"&amp;LEFT(jaar_zip[[#This Row],[YYYYMMDD]],4))</f>
        <v>45662</v>
      </c>
      <c r="K51" t="str">
        <f>IF(AND(VALUE(MONTH(jaar_zip[[#This Row],[Datum]]))=1,VALUE(WEEKNUM(jaar_zip[[#This Row],[Datum]],21))&gt;51),RIGHT(YEAR(jaar_zip[[#This Row],[Datum]])-1,2),RIGHT(YEAR(jaar_zip[[#This Row],[Datum]]),2))&amp;"-"&amp; TEXT(WEEKNUM(jaar_zip[[#This Row],[Datum]],21),"00")</f>
        <v>25-01</v>
      </c>
      <c r="L51">
        <f>MONTH(jaar_zip[[#This Row],[Datum]])</f>
        <v>1</v>
      </c>
      <c r="M51">
        <f>IF(ISNUMBER(jaar_zip[[#This Row],[etmaaltemperatuur]]),IF(jaar_zip[[#This Row],[etmaaltemperatuur]]&lt;stookgrens,stookgrens-jaar_zip[[#This Row],[etmaaltemperatuur]],0),"")</f>
        <v>13</v>
      </c>
      <c r="N51">
        <f>IF(ISNUMBER(jaar_zip[[#This Row],[graaddagen]]),IF(OR(MONTH(jaar_zip[[#This Row],[Datum]])=1,MONTH(jaar_zip[[#This Row],[Datum]])=2,MONTH(jaar_zip[[#This Row],[Datum]])=11,MONTH(jaar_zip[[#This Row],[Datum]])=12),1.1,IF(OR(MONTH(jaar_zip[[#This Row],[Datum]])=3,MONTH(jaar_zip[[#This Row],[Datum]])=10),1,0.8))*jaar_zip[[#This Row],[graaddagen]],"")</f>
        <v>14.3</v>
      </c>
      <c r="O51">
        <f>IF(ISNUMBER(jaar_zip[[#This Row],[etmaaltemperatuur]]),IF(jaar_zip[[#This Row],[etmaaltemperatuur]]&gt;stookgrens,jaar_zip[[#This Row],[etmaaltemperatuur]]-stookgrens,0),"")</f>
        <v>0</v>
      </c>
    </row>
    <row r="52" spans="1:15" x14ac:dyDescent="0.25">
      <c r="A52">
        <v>270</v>
      </c>
      <c r="B52">
        <v>20250101</v>
      </c>
      <c r="C52">
        <v>12.4</v>
      </c>
      <c r="D52">
        <v>7.6</v>
      </c>
      <c r="E52">
        <v>28</v>
      </c>
      <c r="F52">
        <v>14.8</v>
      </c>
      <c r="G52">
        <v>1004</v>
      </c>
      <c r="H52">
        <v>88</v>
      </c>
      <c r="I52" t="s">
        <v>22</v>
      </c>
      <c r="J52" s="1">
        <f>DATEVALUE(RIGHT(jaar_zip[[#This Row],[YYYYMMDD]],2)&amp;"-"&amp;MID(jaar_zip[[#This Row],[YYYYMMDD]],5,2)&amp;"-"&amp;LEFT(jaar_zip[[#This Row],[YYYYMMDD]],4))</f>
        <v>45658</v>
      </c>
      <c r="K52" t="str">
        <f>IF(AND(VALUE(MONTH(jaar_zip[[#This Row],[Datum]]))=1,VALUE(WEEKNUM(jaar_zip[[#This Row],[Datum]],21))&gt;51),RIGHT(YEAR(jaar_zip[[#This Row],[Datum]])-1,2),RIGHT(YEAR(jaar_zip[[#This Row],[Datum]]),2))&amp;"-"&amp; TEXT(WEEKNUM(jaar_zip[[#This Row],[Datum]],21),"00")</f>
        <v>25-01</v>
      </c>
      <c r="L52">
        <f>MONTH(jaar_zip[[#This Row],[Datum]])</f>
        <v>1</v>
      </c>
      <c r="M52">
        <f>IF(ISNUMBER(jaar_zip[[#This Row],[etmaaltemperatuur]]),IF(jaar_zip[[#This Row],[etmaaltemperatuur]]&lt;stookgrens,stookgrens-jaar_zip[[#This Row],[etmaaltemperatuur]],0),"")</f>
        <v>10.4</v>
      </c>
      <c r="N52">
        <f>IF(ISNUMBER(jaar_zip[[#This Row],[graaddagen]]),IF(OR(MONTH(jaar_zip[[#This Row],[Datum]])=1,MONTH(jaar_zip[[#This Row],[Datum]])=2,MONTH(jaar_zip[[#This Row],[Datum]])=11,MONTH(jaar_zip[[#This Row],[Datum]])=12),1.1,IF(OR(MONTH(jaar_zip[[#This Row],[Datum]])=3,MONTH(jaar_zip[[#This Row],[Datum]])=10),1,0.8))*jaar_zip[[#This Row],[graaddagen]],"")</f>
        <v>11.440000000000001</v>
      </c>
      <c r="O52">
        <f>IF(ISNUMBER(jaar_zip[[#This Row],[etmaaltemperatuur]]),IF(jaar_zip[[#This Row],[etmaaltemperatuur]]&gt;stookgrens,jaar_zip[[#This Row],[etmaaltemperatuur]]-stookgrens,0),"")</f>
        <v>0</v>
      </c>
    </row>
    <row r="53" spans="1:15" x14ac:dyDescent="0.25">
      <c r="A53">
        <v>270</v>
      </c>
      <c r="B53">
        <v>20250102</v>
      </c>
      <c r="C53">
        <v>3.8</v>
      </c>
      <c r="D53">
        <v>3.3</v>
      </c>
      <c r="E53">
        <v>294</v>
      </c>
      <c r="F53">
        <v>0.7</v>
      </c>
      <c r="G53">
        <v>1012</v>
      </c>
      <c r="H53">
        <v>82</v>
      </c>
      <c r="I53" t="s">
        <v>22</v>
      </c>
      <c r="J53" s="1">
        <f>DATEVALUE(RIGHT(jaar_zip[[#This Row],[YYYYMMDD]],2)&amp;"-"&amp;MID(jaar_zip[[#This Row],[YYYYMMDD]],5,2)&amp;"-"&amp;LEFT(jaar_zip[[#This Row],[YYYYMMDD]],4))</f>
        <v>45659</v>
      </c>
      <c r="K53" t="str">
        <f>IF(AND(VALUE(MONTH(jaar_zip[[#This Row],[Datum]]))=1,VALUE(WEEKNUM(jaar_zip[[#This Row],[Datum]],21))&gt;51),RIGHT(YEAR(jaar_zip[[#This Row],[Datum]])-1,2),RIGHT(YEAR(jaar_zip[[#This Row],[Datum]]),2))&amp;"-"&amp; TEXT(WEEKNUM(jaar_zip[[#This Row],[Datum]],21),"00")</f>
        <v>25-01</v>
      </c>
      <c r="L53">
        <f>MONTH(jaar_zip[[#This Row],[Datum]])</f>
        <v>1</v>
      </c>
      <c r="M53">
        <f>IF(ISNUMBER(jaar_zip[[#This Row],[etmaaltemperatuur]]),IF(jaar_zip[[#This Row],[etmaaltemperatuur]]&lt;stookgrens,stookgrens-jaar_zip[[#This Row],[etmaaltemperatuur]],0),"")</f>
        <v>14.7</v>
      </c>
      <c r="N53">
        <f>IF(ISNUMBER(jaar_zip[[#This Row],[graaddagen]]),IF(OR(MONTH(jaar_zip[[#This Row],[Datum]])=1,MONTH(jaar_zip[[#This Row],[Datum]])=2,MONTH(jaar_zip[[#This Row],[Datum]])=11,MONTH(jaar_zip[[#This Row],[Datum]])=12),1.1,IF(OR(MONTH(jaar_zip[[#This Row],[Datum]])=3,MONTH(jaar_zip[[#This Row],[Datum]])=10),1,0.8))*jaar_zip[[#This Row],[graaddagen]],"")</f>
        <v>16.170000000000002</v>
      </c>
      <c r="O53">
        <f>IF(ISNUMBER(jaar_zip[[#This Row],[etmaaltemperatuur]]),IF(jaar_zip[[#This Row],[etmaaltemperatuur]]&gt;stookgrens,jaar_zip[[#This Row],[etmaaltemperatuur]]-stookgrens,0),"")</f>
        <v>0</v>
      </c>
    </row>
    <row r="54" spans="1:15" x14ac:dyDescent="0.25">
      <c r="A54">
        <v>270</v>
      </c>
      <c r="B54">
        <v>20250103</v>
      </c>
      <c r="C54">
        <v>5.4</v>
      </c>
      <c r="D54">
        <v>1.8</v>
      </c>
      <c r="E54">
        <v>196</v>
      </c>
      <c r="F54">
        <v>3.2</v>
      </c>
      <c r="G54">
        <v>1015.6</v>
      </c>
      <c r="H54">
        <v>82</v>
      </c>
      <c r="I54" t="s">
        <v>22</v>
      </c>
      <c r="J54" s="1">
        <f>DATEVALUE(RIGHT(jaar_zip[[#This Row],[YYYYMMDD]],2)&amp;"-"&amp;MID(jaar_zip[[#This Row],[YYYYMMDD]],5,2)&amp;"-"&amp;LEFT(jaar_zip[[#This Row],[YYYYMMDD]],4))</f>
        <v>45660</v>
      </c>
      <c r="K54" t="str">
        <f>IF(AND(VALUE(MONTH(jaar_zip[[#This Row],[Datum]]))=1,VALUE(WEEKNUM(jaar_zip[[#This Row],[Datum]],21))&gt;51),RIGHT(YEAR(jaar_zip[[#This Row],[Datum]])-1,2),RIGHT(YEAR(jaar_zip[[#This Row],[Datum]]),2))&amp;"-"&amp; TEXT(WEEKNUM(jaar_zip[[#This Row],[Datum]],21),"00")</f>
        <v>25-01</v>
      </c>
      <c r="L54">
        <f>MONTH(jaar_zip[[#This Row],[Datum]])</f>
        <v>1</v>
      </c>
      <c r="M54">
        <f>IF(ISNUMBER(jaar_zip[[#This Row],[etmaaltemperatuur]]),IF(jaar_zip[[#This Row],[etmaaltemperatuur]]&lt;stookgrens,stookgrens-jaar_zip[[#This Row],[etmaaltemperatuur]],0),"")</f>
        <v>16.2</v>
      </c>
      <c r="N54">
        <f>IF(ISNUMBER(jaar_zip[[#This Row],[graaddagen]]),IF(OR(MONTH(jaar_zip[[#This Row],[Datum]])=1,MONTH(jaar_zip[[#This Row],[Datum]])=2,MONTH(jaar_zip[[#This Row],[Datum]])=11,MONTH(jaar_zip[[#This Row],[Datum]])=12),1.1,IF(OR(MONTH(jaar_zip[[#This Row],[Datum]])=3,MONTH(jaar_zip[[#This Row],[Datum]])=10),1,0.8))*jaar_zip[[#This Row],[graaddagen]],"")</f>
        <v>17.82</v>
      </c>
      <c r="O54">
        <f>IF(ISNUMBER(jaar_zip[[#This Row],[etmaaltemperatuur]]),IF(jaar_zip[[#This Row],[etmaaltemperatuur]]&gt;stookgrens,jaar_zip[[#This Row],[etmaaltemperatuur]]-stookgrens,0),"")</f>
        <v>0</v>
      </c>
    </row>
    <row r="55" spans="1:15" x14ac:dyDescent="0.25">
      <c r="A55">
        <v>270</v>
      </c>
      <c r="B55">
        <v>20250104</v>
      </c>
      <c r="C55">
        <v>3.3</v>
      </c>
      <c r="D55">
        <v>1.2</v>
      </c>
      <c r="E55">
        <v>190</v>
      </c>
      <c r="F55">
        <v>0.6</v>
      </c>
      <c r="G55">
        <v>1015.5</v>
      </c>
      <c r="H55">
        <v>93</v>
      </c>
      <c r="I55" t="s">
        <v>22</v>
      </c>
      <c r="J55" s="1">
        <f>DATEVALUE(RIGHT(jaar_zip[[#This Row],[YYYYMMDD]],2)&amp;"-"&amp;MID(jaar_zip[[#This Row],[YYYYMMDD]],5,2)&amp;"-"&amp;LEFT(jaar_zip[[#This Row],[YYYYMMDD]],4))</f>
        <v>45661</v>
      </c>
      <c r="K55" t="str">
        <f>IF(AND(VALUE(MONTH(jaar_zip[[#This Row],[Datum]]))=1,VALUE(WEEKNUM(jaar_zip[[#This Row],[Datum]],21))&gt;51),RIGHT(YEAR(jaar_zip[[#This Row],[Datum]])-1,2),RIGHT(YEAR(jaar_zip[[#This Row],[Datum]]),2))&amp;"-"&amp; TEXT(WEEKNUM(jaar_zip[[#This Row],[Datum]],21),"00")</f>
        <v>25-01</v>
      </c>
      <c r="L55">
        <f>MONTH(jaar_zip[[#This Row],[Datum]])</f>
        <v>1</v>
      </c>
      <c r="M55">
        <f>IF(ISNUMBER(jaar_zip[[#This Row],[etmaaltemperatuur]]),IF(jaar_zip[[#This Row],[etmaaltemperatuur]]&lt;stookgrens,stookgrens-jaar_zip[[#This Row],[etmaaltemperatuur]],0),"")</f>
        <v>16.8</v>
      </c>
      <c r="N55">
        <f>IF(ISNUMBER(jaar_zip[[#This Row],[graaddagen]]),IF(OR(MONTH(jaar_zip[[#This Row],[Datum]])=1,MONTH(jaar_zip[[#This Row],[Datum]])=2,MONTH(jaar_zip[[#This Row],[Datum]])=11,MONTH(jaar_zip[[#This Row],[Datum]])=12),1.1,IF(OR(MONTH(jaar_zip[[#This Row],[Datum]])=3,MONTH(jaar_zip[[#This Row],[Datum]])=10),1,0.8))*jaar_zip[[#This Row],[graaddagen]],"")</f>
        <v>18.480000000000004</v>
      </c>
      <c r="O55">
        <f>IF(ISNUMBER(jaar_zip[[#This Row],[etmaaltemperatuur]]),IF(jaar_zip[[#This Row],[etmaaltemperatuur]]&gt;stookgrens,jaar_zip[[#This Row],[etmaaltemperatuur]]-stookgrens,0),"")</f>
        <v>0</v>
      </c>
    </row>
    <row r="56" spans="1:15" x14ac:dyDescent="0.25">
      <c r="A56">
        <v>270</v>
      </c>
      <c r="B56">
        <v>20250105</v>
      </c>
      <c r="C56">
        <v>6.3</v>
      </c>
      <c r="D56">
        <v>3.8</v>
      </c>
      <c r="E56">
        <v>57</v>
      </c>
      <c r="F56">
        <v>9.9</v>
      </c>
      <c r="G56">
        <v>993.6</v>
      </c>
      <c r="H56">
        <v>92</v>
      </c>
      <c r="I56" t="s">
        <v>22</v>
      </c>
      <c r="J56" s="1">
        <f>DATEVALUE(RIGHT(jaar_zip[[#This Row],[YYYYMMDD]],2)&amp;"-"&amp;MID(jaar_zip[[#This Row],[YYYYMMDD]],5,2)&amp;"-"&amp;LEFT(jaar_zip[[#This Row],[YYYYMMDD]],4))</f>
        <v>45662</v>
      </c>
      <c r="K56" t="str">
        <f>IF(AND(VALUE(MONTH(jaar_zip[[#This Row],[Datum]]))=1,VALUE(WEEKNUM(jaar_zip[[#This Row],[Datum]],21))&gt;51),RIGHT(YEAR(jaar_zip[[#This Row],[Datum]])-1,2),RIGHT(YEAR(jaar_zip[[#This Row],[Datum]]),2))&amp;"-"&amp; TEXT(WEEKNUM(jaar_zip[[#This Row],[Datum]],21),"00")</f>
        <v>25-01</v>
      </c>
      <c r="L56">
        <f>MONTH(jaar_zip[[#This Row],[Datum]])</f>
        <v>1</v>
      </c>
      <c r="M56">
        <f>IF(ISNUMBER(jaar_zip[[#This Row],[etmaaltemperatuur]]),IF(jaar_zip[[#This Row],[etmaaltemperatuur]]&lt;stookgrens,stookgrens-jaar_zip[[#This Row],[etmaaltemperatuur]],0),"")</f>
        <v>14.2</v>
      </c>
      <c r="N56">
        <f>IF(ISNUMBER(jaar_zip[[#This Row],[graaddagen]]),IF(OR(MONTH(jaar_zip[[#This Row],[Datum]])=1,MONTH(jaar_zip[[#This Row],[Datum]])=2,MONTH(jaar_zip[[#This Row],[Datum]])=11,MONTH(jaar_zip[[#This Row],[Datum]])=12),1.1,IF(OR(MONTH(jaar_zip[[#This Row],[Datum]])=3,MONTH(jaar_zip[[#This Row],[Datum]])=10),1,0.8))*jaar_zip[[#This Row],[graaddagen]],"")</f>
        <v>15.620000000000001</v>
      </c>
      <c r="O56">
        <f>IF(ISNUMBER(jaar_zip[[#This Row],[etmaaltemperatuur]]),IF(jaar_zip[[#This Row],[etmaaltemperatuur]]&gt;stookgrens,jaar_zip[[#This Row],[etmaaltemperatuur]]-stookgrens,0),"")</f>
        <v>0</v>
      </c>
    </row>
    <row r="57" spans="1:15" x14ac:dyDescent="0.25">
      <c r="A57">
        <v>273</v>
      </c>
      <c r="B57">
        <v>20250101</v>
      </c>
      <c r="C57">
        <v>9.9</v>
      </c>
      <c r="D57">
        <v>7.6</v>
      </c>
      <c r="E57">
        <v>36</v>
      </c>
      <c r="F57">
        <v>14.7</v>
      </c>
      <c r="H57">
        <v>86</v>
      </c>
      <c r="I57" t="s">
        <v>23</v>
      </c>
      <c r="J57" s="1">
        <f>DATEVALUE(RIGHT(jaar_zip[[#This Row],[YYYYMMDD]],2)&amp;"-"&amp;MID(jaar_zip[[#This Row],[YYYYMMDD]],5,2)&amp;"-"&amp;LEFT(jaar_zip[[#This Row],[YYYYMMDD]],4))</f>
        <v>45658</v>
      </c>
      <c r="K57" t="str">
        <f>IF(AND(VALUE(MONTH(jaar_zip[[#This Row],[Datum]]))=1,VALUE(WEEKNUM(jaar_zip[[#This Row],[Datum]],21))&gt;51),RIGHT(YEAR(jaar_zip[[#This Row],[Datum]])-1,2),RIGHT(YEAR(jaar_zip[[#This Row],[Datum]]),2))&amp;"-"&amp; TEXT(WEEKNUM(jaar_zip[[#This Row],[Datum]],21),"00")</f>
        <v>25-01</v>
      </c>
      <c r="L57">
        <f>MONTH(jaar_zip[[#This Row],[Datum]])</f>
        <v>1</v>
      </c>
      <c r="M57">
        <f>IF(ISNUMBER(jaar_zip[[#This Row],[etmaaltemperatuur]]),IF(jaar_zip[[#This Row],[etmaaltemperatuur]]&lt;stookgrens,stookgrens-jaar_zip[[#This Row],[etmaaltemperatuur]],0),"")</f>
        <v>10.4</v>
      </c>
      <c r="N57">
        <f>IF(ISNUMBER(jaar_zip[[#This Row],[graaddagen]]),IF(OR(MONTH(jaar_zip[[#This Row],[Datum]])=1,MONTH(jaar_zip[[#This Row],[Datum]])=2,MONTH(jaar_zip[[#This Row],[Datum]])=11,MONTH(jaar_zip[[#This Row],[Datum]])=12),1.1,IF(OR(MONTH(jaar_zip[[#This Row],[Datum]])=3,MONTH(jaar_zip[[#This Row],[Datum]])=10),1,0.8))*jaar_zip[[#This Row],[graaddagen]],"")</f>
        <v>11.440000000000001</v>
      </c>
      <c r="O57">
        <f>IF(ISNUMBER(jaar_zip[[#This Row],[etmaaltemperatuur]]),IF(jaar_zip[[#This Row],[etmaaltemperatuur]]&gt;stookgrens,jaar_zip[[#This Row],[etmaaltemperatuur]]-stookgrens,0),"")</f>
        <v>0</v>
      </c>
    </row>
    <row r="58" spans="1:15" x14ac:dyDescent="0.25">
      <c r="A58">
        <v>273</v>
      </c>
      <c r="B58">
        <v>20250102</v>
      </c>
      <c r="C58">
        <v>3</v>
      </c>
      <c r="D58">
        <v>3.4</v>
      </c>
      <c r="E58">
        <v>372</v>
      </c>
      <c r="F58">
        <v>2</v>
      </c>
      <c r="H58">
        <v>86</v>
      </c>
      <c r="I58" t="s">
        <v>23</v>
      </c>
      <c r="J58" s="1">
        <f>DATEVALUE(RIGHT(jaar_zip[[#This Row],[YYYYMMDD]],2)&amp;"-"&amp;MID(jaar_zip[[#This Row],[YYYYMMDD]],5,2)&amp;"-"&amp;LEFT(jaar_zip[[#This Row],[YYYYMMDD]],4))</f>
        <v>45659</v>
      </c>
      <c r="K58" t="str">
        <f>IF(AND(VALUE(MONTH(jaar_zip[[#This Row],[Datum]]))=1,VALUE(WEEKNUM(jaar_zip[[#This Row],[Datum]],21))&gt;51),RIGHT(YEAR(jaar_zip[[#This Row],[Datum]])-1,2),RIGHT(YEAR(jaar_zip[[#This Row],[Datum]]),2))&amp;"-"&amp; TEXT(WEEKNUM(jaar_zip[[#This Row],[Datum]],21),"00")</f>
        <v>25-01</v>
      </c>
      <c r="L58">
        <f>MONTH(jaar_zip[[#This Row],[Datum]])</f>
        <v>1</v>
      </c>
      <c r="M58">
        <f>IF(ISNUMBER(jaar_zip[[#This Row],[etmaaltemperatuur]]),IF(jaar_zip[[#This Row],[etmaaltemperatuur]]&lt;stookgrens,stookgrens-jaar_zip[[#This Row],[etmaaltemperatuur]],0),"")</f>
        <v>14.6</v>
      </c>
      <c r="N58">
        <f>IF(ISNUMBER(jaar_zip[[#This Row],[graaddagen]]),IF(OR(MONTH(jaar_zip[[#This Row],[Datum]])=1,MONTH(jaar_zip[[#This Row],[Datum]])=2,MONTH(jaar_zip[[#This Row],[Datum]])=11,MONTH(jaar_zip[[#This Row],[Datum]])=12),1.1,IF(OR(MONTH(jaar_zip[[#This Row],[Datum]])=3,MONTH(jaar_zip[[#This Row],[Datum]])=10),1,0.8))*jaar_zip[[#This Row],[graaddagen]],"")</f>
        <v>16.060000000000002</v>
      </c>
      <c r="O58">
        <f>IF(ISNUMBER(jaar_zip[[#This Row],[etmaaltemperatuur]]),IF(jaar_zip[[#This Row],[etmaaltemperatuur]]&gt;stookgrens,jaar_zip[[#This Row],[etmaaltemperatuur]]-stookgrens,0),"")</f>
        <v>0</v>
      </c>
    </row>
    <row r="59" spans="1:15" x14ac:dyDescent="0.25">
      <c r="A59">
        <v>273</v>
      </c>
      <c r="B59">
        <v>20250103</v>
      </c>
      <c r="C59">
        <v>4</v>
      </c>
      <c r="D59">
        <v>2.1</v>
      </c>
      <c r="E59">
        <v>186</v>
      </c>
      <c r="F59">
        <v>3.3</v>
      </c>
      <c r="H59">
        <v>87</v>
      </c>
      <c r="I59" t="s">
        <v>23</v>
      </c>
      <c r="J59" s="1">
        <f>DATEVALUE(RIGHT(jaar_zip[[#This Row],[YYYYMMDD]],2)&amp;"-"&amp;MID(jaar_zip[[#This Row],[YYYYMMDD]],5,2)&amp;"-"&amp;LEFT(jaar_zip[[#This Row],[YYYYMMDD]],4))</f>
        <v>45660</v>
      </c>
      <c r="K59" t="str">
        <f>IF(AND(VALUE(MONTH(jaar_zip[[#This Row],[Datum]]))=1,VALUE(WEEKNUM(jaar_zip[[#This Row],[Datum]],21))&gt;51),RIGHT(YEAR(jaar_zip[[#This Row],[Datum]])-1,2),RIGHT(YEAR(jaar_zip[[#This Row],[Datum]]),2))&amp;"-"&amp; TEXT(WEEKNUM(jaar_zip[[#This Row],[Datum]],21),"00")</f>
        <v>25-01</v>
      </c>
      <c r="L59">
        <f>MONTH(jaar_zip[[#This Row],[Datum]])</f>
        <v>1</v>
      </c>
      <c r="M59">
        <f>IF(ISNUMBER(jaar_zip[[#This Row],[etmaaltemperatuur]]),IF(jaar_zip[[#This Row],[etmaaltemperatuur]]&lt;stookgrens,stookgrens-jaar_zip[[#This Row],[etmaaltemperatuur]],0),"")</f>
        <v>15.9</v>
      </c>
      <c r="N59">
        <f>IF(ISNUMBER(jaar_zip[[#This Row],[graaddagen]]),IF(OR(MONTH(jaar_zip[[#This Row],[Datum]])=1,MONTH(jaar_zip[[#This Row],[Datum]])=2,MONTH(jaar_zip[[#This Row],[Datum]])=11,MONTH(jaar_zip[[#This Row],[Datum]])=12),1.1,IF(OR(MONTH(jaar_zip[[#This Row],[Datum]])=3,MONTH(jaar_zip[[#This Row],[Datum]])=10),1,0.8))*jaar_zip[[#This Row],[graaddagen]],"")</f>
        <v>17.490000000000002</v>
      </c>
      <c r="O59">
        <f>IF(ISNUMBER(jaar_zip[[#This Row],[etmaaltemperatuur]]),IF(jaar_zip[[#This Row],[etmaaltemperatuur]]&gt;stookgrens,jaar_zip[[#This Row],[etmaaltemperatuur]]-stookgrens,0),"")</f>
        <v>0</v>
      </c>
    </row>
    <row r="60" spans="1:15" x14ac:dyDescent="0.25">
      <c r="A60">
        <v>273</v>
      </c>
      <c r="B60">
        <v>20250104</v>
      </c>
      <c r="C60">
        <v>3.2</v>
      </c>
      <c r="D60">
        <v>1.2</v>
      </c>
      <c r="E60">
        <v>132</v>
      </c>
      <c r="F60">
        <v>0.6</v>
      </c>
      <c r="H60">
        <v>95</v>
      </c>
      <c r="I60" t="s">
        <v>23</v>
      </c>
      <c r="J60" s="1">
        <f>DATEVALUE(RIGHT(jaar_zip[[#This Row],[YYYYMMDD]],2)&amp;"-"&amp;MID(jaar_zip[[#This Row],[YYYYMMDD]],5,2)&amp;"-"&amp;LEFT(jaar_zip[[#This Row],[YYYYMMDD]],4))</f>
        <v>45661</v>
      </c>
      <c r="K60" t="str">
        <f>IF(AND(VALUE(MONTH(jaar_zip[[#This Row],[Datum]]))=1,VALUE(WEEKNUM(jaar_zip[[#This Row],[Datum]],21))&gt;51),RIGHT(YEAR(jaar_zip[[#This Row],[Datum]])-1,2),RIGHT(YEAR(jaar_zip[[#This Row],[Datum]]),2))&amp;"-"&amp; TEXT(WEEKNUM(jaar_zip[[#This Row],[Datum]],21),"00")</f>
        <v>25-01</v>
      </c>
      <c r="L60">
        <f>MONTH(jaar_zip[[#This Row],[Datum]])</f>
        <v>1</v>
      </c>
      <c r="M60">
        <f>IF(ISNUMBER(jaar_zip[[#This Row],[etmaaltemperatuur]]),IF(jaar_zip[[#This Row],[etmaaltemperatuur]]&lt;stookgrens,stookgrens-jaar_zip[[#This Row],[etmaaltemperatuur]],0),"")</f>
        <v>16.8</v>
      </c>
      <c r="N60">
        <f>IF(ISNUMBER(jaar_zip[[#This Row],[graaddagen]]),IF(OR(MONTH(jaar_zip[[#This Row],[Datum]])=1,MONTH(jaar_zip[[#This Row],[Datum]])=2,MONTH(jaar_zip[[#This Row],[Datum]])=11,MONTH(jaar_zip[[#This Row],[Datum]])=12),1.1,IF(OR(MONTH(jaar_zip[[#This Row],[Datum]])=3,MONTH(jaar_zip[[#This Row],[Datum]])=10),1,0.8))*jaar_zip[[#This Row],[graaddagen]],"")</f>
        <v>18.480000000000004</v>
      </c>
      <c r="O60">
        <f>IF(ISNUMBER(jaar_zip[[#This Row],[etmaaltemperatuur]]),IF(jaar_zip[[#This Row],[etmaaltemperatuur]]&gt;stookgrens,jaar_zip[[#This Row],[etmaaltemperatuur]]-stookgrens,0),"")</f>
        <v>0</v>
      </c>
    </row>
    <row r="61" spans="1:15" x14ac:dyDescent="0.25">
      <c r="A61">
        <v>273</v>
      </c>
      <c r="B61">
        <v>20250105</v>
      </c>
      <c r="C61">
        <v>6.3</v>
      </c>
      <c r="D61">
        <v>4.2</v>
      </c>
      <c r="E61">
        <v>49</v>
      </c>
      <c r="F61">
        <v>12.5</v>
      </c>
      <c r="H61">
        <v>95</v>
      </c>
      <c r="I61" t="s">
        <v>23</v>
      </c>
      <c r="J61" s="1">
        <f>DATEVALUE(RIGHT(jaar_zip[[#This Row],[YYYYMMDD]],2)&amp;"-"&amp;MID(jaar_zip[[#This Row],[YYYYMMDD]],5,2)&amp;"-"&amp;LEFT(jaar_zip[[#This Row],[YYYYMMDD]],4))</f>
        <v>45662</v>
      </c>
      <c r="K61" t="str">
        <f>IF(AND(VALUE(MONTH(jaar_zip[[#This Row],[Datum]]))=1,VALUE(WEEKNUM(jaar_zip[[#This Row],[Datum]],21))&gt;51),RIGHT(YEAR(jaar_zip[[#This Row],[Datum]])-1,2),RIGHT(YEAR(jaar_zip[[#This Row],[Datum]]),2))&amp;"-"&amp; TEXT(WEEKNUM(jaar_zip[[#This Row],[Datum]],21),"00")</f>
        <v>25-01</v>
      </c>
      <c r="L61">
        <f>MONTH(jaar_zip[[#This Row],[Datum]])</f>
        <v>1</v>
      </c>
      <c r="M61">
        <f>IF(ISNUMBER(jaar_zip[[#This Row],[etmaaltemperatuur]]),IF(jaar_zip[[#This Row],[etmaaltemperatuur]]&lt;stookgrens,stookgrens-jaar_zip[[#This Row],[etmaaltemperatuur]],0),"")</f>
        <v>13.8</v>
      </c>
      <c r="N61">
        <f>IF(ISNUMBER(jaar_zip[[#This Row],[graaddagen]]),IF(OR(MONTH(jaar_zip[[#This Row],[Datum]])=1,MONTH(jaar_zip[[#This Row],[Datum]])=2,MONTH(jaar_zip[[#This Row],[Datum]])=11,MONTH(jaar_zip[[#This Row],[Datum]])=12),1.1,IF(OR(MONTH(jaar_zip[[#This Row],[Datum]])=3,MONTH(jaar_zip[[#This Row],[Datum]])=10),1,0.8))*jaar_zip[[#This Row],[graaddagen]],"")</f>
        <v>15.180000000000001</v>
      </c>
      <c r="O61">
        <f>IF(ISNUMBER(jaar_zip[[#This Row],[etmaaltemperatuur]]),IF(jaar_zip[[#This Row],[etmaaltemperatuur]]&gt;stookgrens,jaar_zip[[#This Row],[etmaaltemperatuur]]-stookgrens,0),"")</f>
        <v>0</v>
      </c>
    </row>
    <row r="62" spans="1:15" x14ac:dyDescent="0.25">
      <c r="A62">
        <v>275</v>
      </c>
      <c r="B62">
        <v>20250101</v>
      </c>
      <c r="C62">
        <v>9.3000000000000007</v>
      </c>
      <c r="D62">
        <v>7.2</v>
      </c>
      <c r="E62">
        <v>43</v>
      </c>
      <c r="F62">
        <v>8.9</v>
      </c>
      <c r="G62">
        <v>1009.3</v>
      </c>
      <c r="H62">
        <v>84</v>
      </c>
      <c r="I62" t="s">
        <v>24</v>
      </c>
      <c r="J62" s="1">
        <f>DATEVALUE(RIGHT(jaar_zip[[#This Row],[YYYYMMDD]],2)&amp;"-"&amp;MID(jaar_zip[[#This Row],[YYYYMMDD]],5,2)&amp;"-"&amp;LEFT(jaar_zip[[#This Row],[YYYYMMDD]],4))</f>
        <v>45658</v>
      </c>
      <c r="K62" t="str">
        <f>IF(AND(VALUE(MONTH(jaar_zip[[#This Row],[Datum]]))=1,VALUE(WEEKNUM(jaar_zip[[#This Row],[Datum]],21))&gt;51),RIGHT(YEAR(jaar_zip[[#This Row],[Datum]])-1,2),RIGHT(YEAR(jaar_zip[[#This Row],[Datum]]),2))&amp;"-"&amp; TEXT(WEEKNUM(jaar_zip[[#This Row],[Datum]],21),"00")</f>
        <v>25-01</v>
      </c>
      <c r="L62">
        <f>MONTH(jaar_zip[[#This Row],[Datum]])</f>
        <v>1</v>
      </c>
      <c r="M62">
        <f>IF(ISNUMBER(jaar_zip[[#This Row],[etmaaltemperatuur]]),IF(jaar_zip[[#This Row],[etmaaltemperatuur]]&lt;stookgrens,stookgrens-jaar_zip[[#This Row],[etmaaltemperatuur]],0),"")</f>
        <v>10.8</v>
      </c>
      <c r="N62">
        <f>IF(ISNUMBER(jaar_zip[[#This Row],[graaddagen]]),IF(OR(MONTH(jaar_zip[[#This Row],[Datum]])=1,MONTH(jaar_zip[[#This Row],[Datum]])=2,MONTH(jaar_zip[[#This Row],[Datum]])=11,MONTH(jaar_zip[[#This Row],[Datum]])=12),1.1,IF(OR(MONTH(jaar_zip[[#This Row],[Datum]])=3,MONTH(jaar_zip[[#This Row],[Datum]])=10),1,0.8))*jaar_zip[[#This Row],[graaddagen]],"")</f>
        <v>11.880000000000003</v>
      </c>
      <c r="O62">
        <f>IF(ISNUMBER(jaar_zip[[#This Row],[etmaaltemperatuur]]),IF(jaar_zip[[#This Row],[etmaaltemperatuur]]&gt;stookgrens,jaar_zip[[#This Row],[etmaaltemperatuur]]-stookgrens,0),"")</f>
        <v>0</v>
      </c>
    </row>
    <row r="63" spans="1:15" x14ac:dyDescent="0.25">
      <c r="A63">
        <v>275</v>
      </c>
      <c r="B63">
        <v>20250102</v>
      </c>
      <c r="C63">
        <v>2.5</v>
      </c>
      <c r="D63">
        <v>1.9</v>
      </c>
      <c r="E63">
        <v>356</v>
      </c>
      <c r="F63">
        <v>0.5</v>
      </c>
      <c r="G63">
        <v>1013.6</v>
      </c>
      <c r="H63">
        <v>94</v>
      </c>
      <c r="I63" t="s">
        <v>24</v>
      </c>
      <c r="J63" s="1">
        <f>DATEVALUE(RIGHT(jaar_zip[[#This Row],[YYYYMMDD]],2)&amp;"-"&amp;MID(jaar_zip[[#This Row],[YYYYMMDD]],5,2)&amp;"-"&amp;LEFT(jaar_zip[[#This Row],[YYYYMMDD]],4))</f>
        <v>45659</v>
      </c>
      <c r="K63" t="str">
        <f>IF(AND(VALUE(MONTH(jaar_zip[[#This Row],[Datum]]))=1,VALUE(WEEKNUM(jaar_zip[[#This Row],[Datum]],21))&gt;51),RIGHT(YEAR(jaar_zip[[#This Row],[Datum]])-1,2),RIGHT(YEAR(jaar_zip[[#This Row],[Datum]]),2))&amp;"-"&amp; TEXT(WEEKNUM(jaar_zip[[#This Row],[Datum]],21),"00")</f>
        <v>25-01</v>
      </c>
      <c r="L63">
        <f>MONTH(jaar_zip[[#This Row],[Datum]])</f>
        <v>1</v>
      </c>
      <c r="M63">
        <f>IF(ISNUMBER(jaar_zip[[#This Row],[etmaaltemperatuur]]),IF(jaar_zip[[#This Row],[etmaaltemperatuur]]&lt;stookgrens,stookgrens-jaar_zip[[#This Row],[etmaaltemperatuur]],0),"")</f>
        <v>16.100000000000001</v>
      </c>
      <c r="N63">
        <f>IF(ISNUMBER(jaar_zip[[#This Row],[graaddagen]]),IF(OR(MONTH(jaar_zip[[#This Row],[Datum]])=1,MONTH(jaar_zip[[#This Row],[Datum]])=2,MONTH(jaar_zip[[#This Row],[Datum]])=11,MONTH(jaar_zip[[#This Row],[Datum]])=12),1.1,IF(OR(MONTH(jaar_zip[[#This Row],[Datum]])=3,MONTH(jaar_zip[[#This Row],[Datum]])=10),1,0.8))*jaar_zip[[#This Row],[graaddagen]],"")</f>
        <v>17.710000000000004</v>
      </c>
      <c r="O63">
        <f>IF(ISNUMBER(jaar_zip[[#This Row],[etmaaltemperatuur]]),IF(jaar_zip[[#This Row],[etmaaltemperatuur]]&gt;stookgrens,jaar_zip[[#This Row],[etmaaltemperatuur]]-stookgrens,0),"")</f>
        <v>0</v>
      </c>
    </row>
    <row r="64" spans="1:15" x14ac:dyDescent="0.25">
      <c r="A64">
        <v>275</v>
      </c>
      <c r="B64">
        <v>20250103</v>
      </c>
      <c r="C64">
        <v>3.7</v>
      </c>
      <c r="D64">
        <v>0.7</v>
      </c>
      <c r="E64">
        <v>172</v>
      </c>
      <c r="F64">
        <v>0.7</v>
      </c>
      <c r="G64">
        <v>1018.2</v>
      </c>
      <c r="H64">
        <v>93</v>
      </c>
      <c r="I64" t="s">
        <v>24</v>
      </c>
      <c r="J64" s="1">
        <f>DATEVALUE(RIGHT(jaar_zip[[#This Row],[YYYYMMDD]],2)&amp;"-"&amp;MID(jaar_zip[[#This Row],[YYYYMMDD]],5,2)&amp;"-"&amp;LEFT(jaar_zip[[#This Row],[YYYYMMDD]],4))</f>
        <v>45660</v>
      </c>
      <c r="K64" t="str">
        <f>IF(AND(VALUE(MONTH(jaar_zip[[#This Row],[Datum]]))=1,VALUE(WEEKNUM(jaar_zip[[#This Row],[Datum]],21))&gt;51),RIGHT(YEAR(jaar_zip[[#This Row],[Datum]])-1,2),RIGHT(YEAR(jaar_zip[[#This Row],[Datum]]),2))&amp;"-"&amp; TEXT(WEEKNUM(jaar_zip[[#This Row],[Datum]],21),"00")</f>
        <v>25-01</v>
      </c>
      <c r="L64">
        <f>MONTH(jaar_zip[[#This Row],[Datum]])</f>
        <v>1</v>
      </c>
      <c r="M64">
        <f>IF(ISNUMBER(jaar_zip[[#This Row],[etmaaltemperatuur]]),IF(jaar_zip[[#This Row],[etmaaltemperatuur]]&lt;stookgrens,stookgrens-jaar_zip[[#This Row],[etmaaltemperatuur]],0),"")</f>
        <v>17.3</v>
      </c>
      <c r="N64">
        <f>IF(ISNUMBER(jaar_zip[[#This Row],[graaddagen]]),IF(OR(MONTH(jaar_zip[[#This Row],[Datum]])=1,MONTH(jaar_zip[[#This Row],[Datum]])=2,MONTH(jaar_zip[[#This Row],[Datum]])=11,MONTH(jaar_zip[[#This Row],[Datum]])=12),1.1,IF(OR(MONTH(jaar_zip[[#This Row],[Datum]])=3,MONTH(jaar_zip[[#This Row],[Datum]])=10),1,0.8))*jaar_zip[[#This Row],[graaddagen]],"")</f>
        <v>19.03</v>
      </c>
      <c r="O64">
        <f>IF(ISNUMBER(jaar_zip[[#This Row],[etmaaltemperatuur]]),IF(jaar_zip[[#This Row],[etmaaltemperatuur]]&gt;stookgrens,jaar_zip[[#This Row],[etmaaltemperatuur]]-stookgrens,0),"")</f>
        <v>0</v>
      </c>
    </row>
    <row r="65" spans="1:15" x14ac:dyDescent="0.25">
      <c r="A65">
        <v>275</v>
      </c>
      <c r="B65">
        <v>20250104</v>
      </c>
      <c r="C65">
        <v>2.6</v>
      </c>
      <c r="D65">
        <v>0.8</v>
      </c>
      <c r="E65">
        <v>120</v>
      </c>
      <c r="F65">
        <v>-0.1</v>
      </c>
      <c r="G65">
        <v>1017.1</v>
      </c>
      <c r="H65">
        <v>96</v>
      </c>
      <c r="I65" t="s">
        <v>24</v>
      </c>
      <c r="J65" s="1">
        <f>DATEVALUE(RIGHT(jaar_zip[[#This Row],[YYYYMMDD]],2)&amp;"-"&amp;MID(jaar_zip[[#This Row],[YYYYMMDD]],5,2)&amp;"-"&amp;LEFT(jaar_zip[[#This Row],[YYYYMMDD]],4))</f>
        <v>45661</v>
      </c>
      <c r="K65" t="str">
        <f>IF(AND(VALUE(MONTH(jaar_zip[[#This Row],[Datum]]))=1,VALUE(WEEKNUM(jaar_zip[[#This Row],[Datum]],21))&gt;51),RIGHT(YEAR(jaar_zip[[#This Row],[Datum]])-1,2),RIGHT(YEAR(jaar_zip[[#This Row],[Datum]]),2))&amp;"-"&amp; TEXT(WEEKNUM(jaar_zip[[#This Row],[Datum]],21),"00")</f>
        <v>25-01</v>
      </c>
      <c r="L65">
        <f>MONTH(jaar_zip[[#This Row],[Datum]])</f>
        <v>1</v>
      </c>
      <c r="M65">
        <f>IF(ISNUMBER(jaar_zip[[#This Row],[etmaaltemperatuur]]),IF(jaar_zip[[#This Row],[etmaaltemperatuur]]&lt;stookgrens,stookgrens-jaar_zip[[#This Row],[etmaaltemperatuur]],0),"")</f>
        <v>17.2</v>
      </c>
      <c r="N65">
        <f>IF(ISNUMBER(jaar_zip[[#This Row],[graaddagen]]),IF(OR(MONTH(jaar_zip[[#This Row],[Datum]])=1,MONTH(jaar_zip[[#This Row],[Datum]])=2,MONTH(jaar_zip[[#This Row],[Datum]])=11,MONTH(jaar_zip[[#This Row],[Datum]])=12),1.1,IF(OR(MONTH(jaar_zip[[#This Row],[Datum]])=3,MONTH(jaar_zip[[#This Row],[Datum]])=10),1,0.8))*jaar_zip[[#This Row],[graaddagen]],"")</f>
        <v>18.920000000000002</v>
      </c>
      <c r="O65">
        <f>IF(ISNUMBER(jaar_zip[[#This Row],[etmaaltemperatuur]]),IF(jaar_zip[[#This Row],[etmaaltemperatuur]]&gt;stookgrens,jaar_zip[[#This Row],[etmaaltemperatuur]]-stookgrens,0),"")</f>
        <v>0</v>
      </c>
    </row>
    <row r="66" spans="1:15" x14ac:dyDescent="0.25">
      <c r="A66">
        <v>275</v>
      </c>
      <c r="B66">
        <v>20250105</v>
      </c>
      <c r="C66">
        <v>6.3</v>
      </c>
      <c r="D66">
        <v>4.8</v>
      </c>
      <c r="E66">
        <v>56</v>
      </c>
      <c r="F66">
        <v>22.9</v>
      </c>
      <c r="G66">
        <v>994.8</v>
      </c>
      <c r="H66">
        <v>95</v>
      </c>
      <c r="I66" t="s">
        <v>24</v>
      </c>
      <c r="J66" s="1">
        <f>DATEVALUE(RIGHT(jaar_zip[[#This Row],[YYYYMMDD]],2)&amp;"-"&amp;MID(jaar_zip[[#This Row],[YYYYMMDD]],5,2)&amp;"-"&amp;LEFT(jaar_zip[[#This Row],[YYYYMMDD]],4))</f>
        <v>45662</v>
      </c>
      <c r="K66" t="str">
        <f>IF(AND(VALUE(MONTH(jaar_zip[[#This Row],[Datum]]))=1,VALUE(WEEKNUM(jaar_zip[[#This Row],[Datum]],21))&gt;51),RIGHT(YEAR(jaar_zip[[#This Row],[Datum]])-1,2),RIGHT(YEAR(jaar_zip[[#This Row],[Datum]]),2))&amp;"-"&amp; TEXT(WEEKNUM(jaar_zip[[#This Row],[Datum]],21),"00")</f>
        <v>25-01</v>
      </c>
      <c r="L66">
        <f>MONTH(jaar_zip[[#This Row],[Datum]])</f>
        <v>1</v>
      </c>
      <c r="M66">
        <f>IF(ISNUMBER(jaar_zip[[#This Row],[etmaaltemperatuur]]),IF(jaar_zip[[#This Row],[etmaaltemperatuur]]&lt;stookgrens,stookgrens-jaar_zip[[#This Row],[etmaaltemperatuur]],0),"")</f>
        <v>13.2</v>
      </c>
      <c r="N66">
        <f>IF(ISNUMBER(jaar_zip[[#This Row],[graaddagen]]),IF(OR(MONTH(jaar_zip[[#This Row],[Datum]])=1,MONTH(jaar_zip[[#This Row],[Datum]])=2,MONTH(jaar_zip[[#This Row],[Datum]])=11,MONTH(jaar_zip[[#This Row],[Datum]])=12),1.1,IF(OR(MONTH(jaar_zip[[#This Row],[Datum]])=3,MONTH(jaar_zip[[#This Row],[Datum]])=10),1,0.8))*jaar_zip[[#This Row],[graaddagen]],"")</f>
        <v>14.52</v>
      </c>
      <c r="O66">
        <f>IF(ISNUMBER(jaar_zip[[#This Row],[etmaaltemperatuur]]),IF(jaar_zip[[#This Row],[etmaaltemperatuur]]&gt;stookgrens,jaar_zip[[#This Row],[etmaaltemperatuur]]-stookgrens,0),"")</f>
        <v>0</v>
      </c>
    </row>
    <row r="67" spans="1:15" x14ac:dyDescent="0.25">
      <c r="A67">
        <v>277</v>
      </c>
      <c r="B67">
        <v>20250101</v>
      </c>
      <c r="C67">
        <v>13</v>
      </c>
      <c r="D67">
        <v>7.4</v>
      </c>
      <c r="E67">
        <v>23</v>
      </c>
      <c r="F67">
        <v>18.899999999999999</v>
      </c>
      <c r="H67">
        <v>88</v>
      </c>
      <c r="I67" t="s">
        <v>25</v>
      </c>
      <c r="J67" s="1">
        <f>DATEVALUE(RIGHT(jaar_zip[[#This Row],[YYYYMMDD]],2)&amp;"-"&amp;MID(jaar_zip[[#This Row],[YYYYMMDD]],5,2)&amp;"-"&amp;LEFT(jaar_zip[[#This Row],[YYYYMMDD]],4))</f>
        <v>45658</v>
      </c>
      <c r="K67" t="str">
        <f>IF(AND(VALUE(MONTH(jaar_zip[[#This Row],[Datum]]))=1,VALUE(WEEKNUM(jaar_zip[[#This Row],[Datum]],21))&gt;51),RIGHT(YEAR(jaar_zip[[#This Row],[Datum]])-1,2),RIGHT(YEAR(jaar_zip[[#This Row],[Datum]]),2))&amp;"-"&amp; TEXT(WEEKNUM(jaar_zip[[#This Row],[Datum]],21),"00")</f>
        <v>25-01</v>
      </c>
      <c r="L67">
        <f>MONTH(jaar_zip[[#This Row],[Datum]])</f>
        <v>1</v>
      </c>
      <c r="M67">
        <f>IF(ISNUMBER(jaar_zip[[#This Row],[etmaaltemperatuur]]),IF(jaar_zip[[#This Row],[etmaaltemperatuur]]&lt;stookgrens,stookgrens-jaar_zip[[#This Row],[etmaaltemperatuur]],0),"")</f>
        <v>10.6</v>
      </c>
      <c r="N67">
        <f>IF(ISNUMBER(jaar_zip[[#This Row],[graaddagen]]),IF(OR(MONTH(jaar_zip[[#This Row],[Datum]])=1,MONTH(jaar_zip[[#This Row],[Datum]])=2,MONTH(jaar_zip[[#This Row],[Datum]])=11,MONTH(jaar_zip[[#This Row],[Datum]])=12),1.1,IF(OR(MONTH(jaar_zip[[#This Row],[Datum]])=3,MONTH(jaar_zip[[#This Row],[Datum]])=10),1,0.8))*jaar_zip[[#This Row],[graaddagen]],"")</f>
        <v>11.66</v>
      </c>
      <c r="O67">
        <f>IF(ISNUMBER(jaar_zip[[#This Row],[etmaaltemperatuur]]),IF(jaar_zip[[#This Row],[etmaaltemperatuur]]&gt;stookgrens,jaar_zip[[#This Row],[etmaaltemperatuur]]-stookgrens,0),"")</f>
        <v>0</v>
      </c>
    </row>
    <row r="68" spans="1:15" x14ac:dyDescent="0.25">
      <c r="A68">
        <v>277</v>
      </c>
      <c r="B68">
        <v>20250102</v>
      </c>
      <c r="C68">
        <v>9</v>
      </c>
      <c r="D68">
        <v>5</v>
      </c>
      <c r="E68">
        <v>273</v>
      </c>
      <c r="F68">
        <v>2.6</v>
      </c>
      <c r="H68">
        <v>74</v>
      </c>
      <c r="I68" t="s">
        <v>25</v>
      </c>
      <c r="J68" s="1">
        <f>DATEVALUE(RIGHT(jaar_zip[[#This Row],[YYYYMMDD]],2)&amp;"-"&amp;MID(jaar_zip[[#This Row],[YYYYMMDD]],5,2)&amp;"-"&amp;LEFT(jaar_zip[[#This Row],[YYYYMMDD]],4))</f>
        <v>45659</v>
      </c>
      <c r="K68" t="str">
        <f>IF(AND(VALUE(MONTH(jaar_zip[[#This Row],[Datum]]))=1,VALUE(WEEKNUM(jaar_zip[[#This Row],[Datum]],21))&gt;51),RIGHT(YEAR(jaar_zip[[#This Row],[Datum]])-1,2),RIGHT(YEAR(jaar_zip[[#This Row],[Datum]]),2))&amp;"-"&amp; TEXT(WEEKNUM(jaar_zip[[#This Row],[Datum]],21),"00")</f>
        <v>25-01</v>
      </c>
      <c r="L68">
        <f>MONTH(jaar_zip[[#This Row],[Datum]])</f>
        <v>1</v>
      </c>
      <c r="M68">
        <f>IF(ISNUMBER(jaar_zip[[#This Row],[etmaaltemperatuur]]),IF(jaar_zip[[#This Row],[etmaaltemperatuur]]&lt;stookgrens,stookgrens-jaar_zip[[#This Row],[etmaaltemperatuur]],0),"")</f>
        <v>13</v>
      </c>
      <c r="N68">
        <f>IF(ISNUMBER(jaar_zip[[#This Row],[graaddagen]]),IF(OR(MONTH(jaar_zip[[#This Row],[Datum]])=1,MONTH(jaar_zip[[#This Row],[Datum]])=2,MONTH(jaar_zip[[#This Row],[Datum]])=11,MONTH(jaar_zip[[#This Row],[Datum]])=12),1.1,IF(OR(MONTH(jaar_zip[[#This Row],[Datum]])=3,MONTH(jaar_zip[[#This Row],[Datum]])=10),1,0.8))*jaar_zip[[#This Row],[graaddagen]],"")</f>
        <v>14.3</v>
      </c>
      <c r="O68">
        <f>IF(ISNUMBER(jaar_zip[[#This Row],[etmaaltemperatuur]]),IF(jaar_zip[[#This Row],[etmaaltemperatuur]]&gt;stookgrens,jaar_zip[[#This Row],[etmaaltemperatuur]]-stookgrens,0),"")</f>
        <v>0</v>
      </c>
    </row>
    <row r="69" spans="1:15" x14ac:dyDescent="0.25">
      <c r="A69">
        <v>277</v>
      </c>
      <c r="B69">
        <v>20250103</v>
      </c>
      <c r="C69">
        <v>10.5</v>
      </c>
      <c r="D69">
        <v>3.9</v>
      </c>
      <c r="E69">
        <v>156</v>
      </c>
      <c r="F69">
        <v>2.7</v>
      </c>
      <c r="H69">
        <v>73</v>
      </c>
      <c r="I69" t="s">
        <v>25</v>
      </c>
      <c r="J69" s="1">
        <f>DATEVALUE(RIGHT(jaar_zip[[#This Row],[YYYYMMDD]],2)&amp;"-"&amp;MID(jaar_zip[[#This Row],[YYYYMMDD]],5,2)&amp;"-"&amp;LEFT(jaar_zip[[#This Row],[YYYYMMDD]],4))</f>
        <v>45660</v>
      </c>
      <c r="K69" t="str">
        <f>IF(AND(VALUE(MONTH(jaar_zip[[#This Row],[Datum]]))=1,VALUE(WEEKNUM(jaar_zip[[#This Row],[Datum]],21))&gt;51),RIGHT(YEAR(jaar_zip[[#This Row],[Datum]])-1,2),RIGHT(YEAR(jaar_zip[[#This Row],[Datum]]),2))&amp;"-"&amp; TEXT(WEEKNUM(jaar_zip[[#This Row],[Datum]],21),"00")</f>
        <v>25-01</v>
      </c>
      <c r="L69">
        <f>MONTH(jaar_zip[[#This Row],[Datum]])</f>
        <v>1</v>
      </c>
      <c r="M69">
        <f>IF(ISNUMBER(jaar_zip[[#This Row],[etmaaltemperatuur]]),IF(jaar_zip[[#This Row],[etmaaltemperatuur]]&lt;stookgrens,stookgrens-jaar_zip[[#This Row],[etmaaltemperatuur]],0),"")</f>
        <v>14.1</v>
      </c>
      <c r="N69">
        <f>IF(ISNUMBER(jaar_zip[[#This Row],[graaddagen]]),IF(OR(MONTH(jaar_zip[[#This Row],[Datum]])=1,MONTH(jaar_zip[[#This Row],[Datum]])=2,MONTH(jaar_zip[[#This Row],[Datum]])=11,MONTH(jaar_zip[[#This Row],[Datum]])=12),1.1,IF(OR(MONTH(jaar_zip[[#This Row],[Datum]])=3,MONTH(jaar_zip[[#This Row],[Datum]])=10),1,0.8))*jaar_zip[[#This Row],[graaddagen]],"")</f>
        <v>15.510000000000002</v>
      </c>
      <c r="O69">
        <f>IF(ISNUMBER(jaar_zip[[#This Row],[etmaaltemperatuur]]),IF(jaar_zip[[#This Row],[etmaaltemperatuur]]&gt;stookgrens,jaar_zip[[#This Row],[etmaaltemperatuur]]-stookgrens,0),"")</f>
        <v>0</v>
      </c>
    </row>
    <row r="70" spans="1:15" x14ac:dyDescent="0.25">
      <c r="A70">
        <v>277</v>
      </c>
      <c r="B70">
        <v>20250104</v>
      </c>
      <c r="C70">
        <v>3.8</v>
      </c>
      <c r="D70">
        <v>1.9</v>
      </c>
      <c r="E70">
        <v>110</v>
      </c>
      <c r="F70">
        <v>10.9</v>
      </c>
      <c r="H70">
        <v>92</v>
      </c>
      <c r="I70" t="s">
        <v>25</v>
      </c>
      <c r="J70" s="1">
        <f>DATEVALUE(RIGHT(jaar_zip[[#This Row],[YYYYMMDD]],2)&amp;"-"&amp;MID(jaar_zip[[#This Row],[YYYYMMDD]],5,2)&amp;"-"&amp;LEFT(jaar_zip[[#This Row],[YYYYMMDD]],4))</f>
        <v>45661</v>
      </c>
      <c r="K70" t="str">
        <f>IF(AND(VALUE(MONTH(jaar_zip[[#This Row],[Datum]]))=1,VALUE(WEEKNUM(jaar_zip[[#This Row],[Datum]],21))&gt;51),RIGHT(YEAR(jaar_zip[[#This Row],[Datum]])-1,2),RIGHT(YEAR(jaar_zip[[#This Row],[Datum]]),2))&amp;"-"&amp; TEXT(WEEKNUM(jaar_zip[[#This Row],[Datum]],21),"00")</f>
        <v>25-01</v>
      </c>
      <c r="L70">
        <f>MONTH(jaar_zip[[#This Row],[Datum]])</f>
        <v>1</v>
      </c>
      <c r="M70">
        <f>IF(ISNUMBER(jaar_zip[[#This Row],[etmaaltemperatuur]]),IF(jaar_zip[[#This Row],[etmaaltemperatuur]]&lt;stookgrens,stookgrens-jaar_zip[[#This Row],[etmaaltemperatuur]],0),"")</f>
        <v>16.100000000000001</v>
      </c>
      <c r="N70">
        <f>IF(ISNUMBER(jaar_zip[[#This Row],[graaddagen]]),IF(OR(MONTH(jaar_zip[[#This Row],[Datum]])=1,MONTH(jaar_zip[[#This Row],[Datum]])=2,MONTH(jaar_zip[[#This Row],[Datum]])=11,MONTH(jaar_zip[[#This Row],[Datum]])=12),1.1,IF(OR(MONTH(jaar_zip[[#This Row],[Datum]])=3,MONTH(jaar_zip[[#This Row],[Datum]])=10),1,0.8))*jaar_zip[[#This Row],[graaddagen]],"")</f>
        <v>17.710000000000004</v>
      </c>
      <c r="O70">
        <f>IF(ISNUMBER(jaar_zip[[#This Row],[etmaaltemperatuur]]),IF(jaar_zip[[#This Row],[etmaaltemperatuur]]&gt;stookgrens,jaar_zip[[#This Row],[etmaaltemperatuur]]-stookgrens,0),"")</f>
        <v>0</v>
      </c>
    </row>
    <row r="71" spans="1:15" x14ac:dyDescent="0.25">
      <c r="A71">
        <v>277</v>
      </c>
      <c r="B71">
        <v>20250105</v>
      </c>
      <c r="C71">
        <v>6.3</v>
      </c>
      <c r="D71">
        <v>3</v>
      </c>
      <c r="E71">
        <v>53</v>
      </c>
      <c r="F71">
        <v>9.8000000000000007</v>
      </c>
      <c r="H71">
        <v>92</v>
      </c>
      <c r="I71" t="s">
        <v>25</v>
      </c>
      <c r="J71" s="1">
        <f>DATEVALUE(RIGHT(jaar_zip[[#This Row],[YYYYMMDD]],2)&amp;"-"&amp;MID(jaar_zip[[#This Row],[YYYYMMDD]],5,2)&amp;"-"&amp;LEFT(jaar_zip[[#This Row],[YYYYMMDD]],4))</f>
        <v>45662</v>
      </c>
      <c r="K71" t="str">
        <f>IF(AND(VALUE(MONTH(jaar_zip[[#This Row],[Datum]]))=1,VALUE(WEEKNUM(jaar_zip[[#This Row],[Datum]],21))&gt;51),RIGHT(YEAR(jaar_zip[[#This Row],[Datum]])-1,2),RIGHT(YEAR(jaar_zip[[#This Row],[Datum]]),2))&amp;"-"&amp; TEXT(WEEKNUM(jaar_zip[[#This Row],[Datum]],21),"00")</f>
        <v>25-01</v>
      </c>
      <c r="L71">
        <f>MONTH(jaar_zip[[#This Row],[Datum]])</f>
        <v>1</v>
      </c>
      <c r="M71">
        <f>IF(ISNUMBER(jaar_zip[[#This Row],[etmaaltemperatuur]]),IF(jaar_zip[[#This Row],[etmaaltemperatuur]]&lt;stookgrens,stookgrens-jaar_zip[[#This Row],[etmaaltemperatuur]],0),"")</f>
        <v>15</v>
      </c>
      <c r="N71">
        <f>IF(ISNUMBER(jaar_zip[[#This Row],[graaddagen]]),IF(OR(MONTH(jaar_zip[[#This Row],[Datum]])=1,MONTH(jaar_zip[[#This Row],[Datum]])=2,MONTH(jaar_zip[[#This Row],[Datum]])=11,MONTH(jaar_zip[[#This Row],[Datum]])=12),1.1,IF(OR(MONTH(jaar_zip[[#This Row],[Datum]])=3,MONTH(jaar_zip[[#This Row],[Datum]])=10),1,0.8))*jaar_zip[[#This Row],[graaddagen]],"")</f>
        <v>16.5</v>
      </c>
      <c r="O71">
        <f>IF(ISNUMBER(jaar_zip[[#This Row],[etmaaltemperatuur]]),IF(jaar_zip[[#This Row],[etmaaltemperatuur]]&gt;stookgrens,jaar_zip[[#This Row],[etmaaltemperatuur]]-stookgrens,0),"")</f>
        <v>0</v>
      </c>
    </row>
    <row r="72" spans="1:15" x14ac:dyDescent="0.25">
      <c r="A72">
        <v>278</v>
      </c>
      <c r="B72">
        <v>20250101</v>
      </c>
      <c r="C72">
        <v>8.1</v>
      </c>
      <c r="D72">
        <v>7.7</v>
      </c>
      <c r="E72">
        <v>33</v>
      </c>
      <c r="F72">
        <v>8.4</v>
      </c>
      <c r="H72">
        <v>82</v>
      </c>
      <c r="I72" t="s">
        <v>26</v>
      </c>
      <c r="J72" s="1">
        <f>DATEVALUE(RIGHT(jaar_zip[[#This Row],[YYYYMMDD]],2)&amp;"-"&amp;MID(jaar_zip[[#This Row],[YYYYMMDD]],5,2)&amp;"-"&amp;LEFT(jaar_zip[[#This Row],[YYYYMMDD]],4))</f>
        <v>45658</v>
      </c>
      <c r="K72" t="str">
        <f>IF(AND(VALUE(MONTH(jaar_zip[[#This Row],[Datum]]))=1,VALUE(WEEKNUM(jaar_zip[[#This Row],[Datum]],21))&gt;51),RIGHT(YEAR(jaar_zip[[#This Row],[Datum]])-1,2),RIGHT(YEAR(jaar_zip[[#This Row],[Datum]]),2))&amp;"-"&amp; TEXT(WEEKNUM(jaar_zip[[#This Row],[Datum]],21),"00")</f>
        <v>25-01</v>
      </c>
      <c r="L72">
        <f>MONTH(jaar_zip[[#This Row],[Datum]])</f>
        <v>1</v>
      </c>
      <c r="M72">
        <f>IF(ISNUMBER(jaar_zip[[#This Row],[etmaaltemperatuur]]),IF(jaar_zip[[#This Row],[etmaaltemperatuur]]&lt;stookgrens,stookgrens-jaar_zip[[#This Row],[etmaaltemperatuur]],0),"")</f>
        <v>10.3</v>
      </c>
      <c r="N72">
        <f>IF(ISNUMBER(jaar_zip[[#This Row],[graaddagen]]),IF(OR(MONTH(jaar_zip[[#This Row],[Datum]])=1,MONTH(jaar_zip[[#This Row],[Datum]])=2,MONTH(jaar_zip[[#This Row],[Datum]])=11,MONTH(jaar_zip[[#This Row],[Datum]])=12),1.1,IF(OR(MONTH(jaar_zip[[#This Row],[Datum]])=3,MONTH(jaar_zip[[#This Row],[Datum]])=10),1,0.8))*jaar_zip[[#This Row],[graaddagen]],"")</f>
        <v>11.330000000000002</v>
      </c>
      <c r="O72">
        <f>IF(ISNUMBER(jaar_zip[[#This Row],[etmaaltemperatuur]]),IF(jaar_zip[[#This Row],[etmaaltemperatuur]]&gt;stookgrens,jaar_zip[[#This Row],[etmaaltemperatuur]]-stookgrens,0),"")</f>
        <v>0</v>
      </c>
    </row>
    <row r="73" spans="1:15" x14ac:dyDescent="0.25">
      <c r="A73">
        <v>278</v>
      </c>
      <c r="B73">
        <v>20250102</v>
      </c>
      <c r="C73">
        <v>2.8</v>
      </c>
      <c r="D73">
        <v>2.6</v>
      </c>
      <c r="E73">
        <v>350</v>
      </c>
      <c r="F73">
        <v>0.4</v>
      </c>
      <c r="H73">
        <v>89</v>
      </c>
      <c r="I73" t="s">
        <v>26</v>
      </c>
      <c r="J73" s="1">
        <f>DATEVALUE(RIGHT(jaar_zip[[#This Row],[YYYYMMDD]],2)&amp;"-"&amp;MID(jaar_zip[[#This Row],[YYYYMMDD]],5,2)&amp;"-"&amp;LEFT(jaar_zip[[#This Row],[YYYYMMDD]],4))</f>
        <v>45659</v>
      </c>
      <c r="K73" t="str">
        <f>IF(AND(VALUE(MONTH(jaar_zip[[#This Row],[Datum]]))=1,VALUE(WEEKNUM(jaar_zip[[#This Row],[Datum]],21))&gt;51),RIGHT(YEAR(jaar_zip[[#This Row],[Datum]])-1,2),RIGHT(YEAR(jaar_zip[[#This Row],[Datum]]),2))&amp;"-"&amp; TEXT(WEEKNUM(jaar_zip[[#This Row],[Datum]],21),"00")</f>
        <v>25-01</v>
      </c>
      <c r="L73">
        <f>MONTH(jaar_zip[[#This Row],[Datum]])</f>
        <v>1</v>
      </c>
      <c r="M73">
        <f>IF(ISNUMBER(jaar_zip[[#This Row],[etmaaltemperatuur]]),IF(jaar_zip[[#This Row],[etmaaltemperatuur]]&lt;stookgrens,stookgrens-jaar_zip[[#This Row],[etmaaltemperatuur]],0),"")</f>
        <v>15.4</v>
      </c>
      <c r="N73">
        <f>IF(ISNUMBER(jaar_zip[[#This Row],[graaddagen]]),IF(OR(MONTH(jaar_zip[[#This Row],[Datum]])=1,MONTH(jaar_zip[[#This Row],[Datum]])=2,MONTH(jaar_zip[[#This Row],[Datum]])=11,MONTH(jaar_zip[[#This Row],[Datum]])=12),1.1,IF(OR(MONTH(jaar_zip[[#This Row],[Datum]])=3,MONTH(jaar_zip[[#This Row],[Datum]])=10),1,0.8))*jaar_zip[[#This Row],[graaddagen]],"")</f>
        <v>16.940000000000001</v>
      </c>
      <c r="O73">
        <f>IF(ISNUMBER(jaar_zip[[#This Row],[etmaaltemperatuur]]),IF(jaar_zip[[#This Row],[etmaaltemperatuur]]&gt;stookgrens,jaar_zip[[#This Row],[etmaaltemperatuur]]-stookgrens,0),"")</f>
        <v>0</v>
      </c>
    </row>
    <row r="74" spans="1:15" x14ac:dyDescent="0.25">
      <c r="A74">
        <v>278</v>
      </c>
      <c r="B74">
        <v>20250103</v>
      </c>
      <c r="C74">
        <v>3.6</v>
      </c>
      <c r="D74">
        <v>1.3</v>
      </c>
      <c r="E74">
        <v>161</v>
      </c>
      <c r="F74">
        <v>3.3</v>
      </c>
      <c r="H74">
        <v>91</v>
      </c>
      <c r="I74" t="s">
        <v>26</v>
      </c>
      <c r="J74" s="1">
        <f>DATEVALUE(RIGHT(jaar_zip[[#This Row],[YYYYMMDD]],2)&amp;"-"&amp;MID(jaar_zip[[#This Row],[YYYYMMDD]],5,2)&amp;"-"&amp;LEFT(jaar_zip[[#This Row],[YYYYMMDD]],4))</f>
        <v>45660</v>
      </c>
      <c r="K74" t="str">
        <f>IF(AND(VALUE(MONTH(jaar_zip[[#This Row],[Datum]]))=1,VALUE(WEEKNUM(jaar_zip[[#This Row],[Datum]],21))&gt;51),RIGHT(YEAR(jaar_zip[[#This Row],[Datum]])-1,2),RIGHT(YEAR(jaar_zip[[#This Row],[Datum]]),2))&amp;"-"&amp; TEXT(WEEKNUM(jaar_zip[[#This Row],[Datum]],21),"00")</f>
        <v>25-01</v>
      </c>
      <c r="L74">
        <f>MONTH(jaar_zip[[#This Row],[Datum]])</f>
        <v>1</v>
      </c>
      <c r="M74">
        <f>IF(ISNUMBER(jaar_zip[[#This Row],[etmaaltemperatuur]]),IF(jaar_zip[[#This Row],[etmaaltemperatuur]]&lt;stookgrens,stookgrens-jaar_zip[[#This Row],[etmaaltemperatuur]],0),"")</f>
        <v>16.7</v>
      </c>
      <c r="N74">
        <f>IF(ISNUMBER(jaar_zip[[#This Row],[graaddagen]]),IF(OR(MONTH(jaar_zip[[#This Row],[Datum]])=1,MONTH(jaar_zip[[#This Row],[Datum]])=2,MONTH(jaar_zip[[#This Row],[Datum]])=11,MONTH(jaar_zip[[#This Row],[Datum]])=12),1.1,IF(OR(MONTH(jaar_zip[[#This Row],[Datum]])=3,MONTH(jaar_zip[[#This Row],[Datum]])=10),1,0.8))*jaar_zip[[#This Row],[graaddagen]],"")</f>
        <v>18.37</v>
      </c>
      <c r="O74">
        <f>IF(ISNUMBER(jaar_zip[[#This Row],[etmaaltemperatuur]]),IF(jaar_zip[[#This Row],[etmaaltemperatuur]]&gt;stookgrens,jaar_zip[[#This Row],[etmaaltemperatuur]]-stookgrens,0),"")</f>
        <v>0</v>
      </c>
    </row>
    <row r="75" spans="1:15" x14ac:dyDescent="0.25">
      <c r="A75">
        <v>278</v>
      </c>
      <c r="B75">
        <v>20250104</v>
      </c>
      <c r="C75">
        <v>2.4</v>
      </c>
      <c r="D75">
        <v>0.9</v>
      </c>
      <c r="E75">
        <v>125</v>
      </c>
      <c r="F75">
        <v>0.5</v>
      </c>
      <c r="H75">
        <v>95</v>
      </c>
      <c r="I75" t="s">
        <v>26</v>
      </c>
      <c r="J75" s="1">
        <f>DATEVALUE(RIGHT(jaar_zip[[#This Row],[YYYYMMDD]],2)&amp;"-"&amp;MID(jaar_zip[[#This Row],[YYYYMMDD]],5,2)&amp;"-"&amp;LEFT(jaar_zip[[#This Row],[YYYYMMDD]],4))</f>
        <v>45661</v>
      </c>
      <c r="K75" t="str">
        <f>IF(AND(VALUE(MONTH(jaar_zip[[#This Row],[Datum]]))=1,VALUE(WEEKNUM(jaar_zip[[#This Row],[Datum]],21))&gt;51),RIGHT(YEAR(jaar_zip[[#This Row],[Datum]])-1,2),RIGHT(YEAR(jaar_zip[[#This Row],[Datum]]),2))&amp;"-"&amp; TEXT(WEEKNUM(jaar_zip[[#This Row],[Datum]],21),"00")</f>
        <v>25-01</v>
      </c>
      <c r="L75">
        <f>MONTH(jaar_zip[[#This Row],[Datum]])</f>
        <v>1</v>
      </c>
      <c r="M75">
        <f>IF(ISNUMBER(jaar_zip[[#This Row],[etmaaltemperatuur]]),IF(jaar_zip[[#This Row],[etmaaltemperatuur]]&lt;stookgrens,stookgrens-jaar_zip[[#This Row],[etmaaltemperatuur]],0),"")</f>
        <v>17.100000000000001</v>
      </c>
      <c r="N75">
        <f>IF(ISNUMBER(jaar_zip[[#This Row],[graaddagen]]),IF(OR(MONTH(jaar_zip[[#This Row],[Datum]])=1,MONTH(jaar_zip[[#This Row],[Datum]])=2,MONTH(jaar_zip[[#This Row],[Datum]])=11,MONTH(jaar_zip[[#This Row],[Datum]])=12),1.1,IF(OR(MONTH(jaar_zip[[#This Row],[Datum]])=3,MONTH(jaar_zip[[#This Row],[Datum]])=10),1,0.8))*jaar_zip[[#This Row],[graaddagen]],"")</f>
        <v>18.810000000000002</v>
      </c>
      <c r="O75">
        <f>IF(ISNUMBER(jaar_zip[[#This Row],[etmaaltemperatuur]]),IF(jaar_zip[[#This Row],[etmaaltemperatuur]]&gt;stookgrens,jaar_zip[[#This Row],[etmaaltemperatuur]]-stookgrens,0),"")</f>
        <v>0</v>
      </c>
    </row>
    <row r="76" spans="1:15" x14ac:dyDescent="0.25">
      <c r="A76">
        <v>278</v>
      </c>
      <c r="B76">
        <v>20250105</v>
      </c>
      <c r="C76">
        <v>4.3</v>
      </c>
      <c r="D76">
        <v>4.5</v>
      </c>
      <c r="E76">
        <v>52</v>
      </c>
      <c r="F76">
        <v>16</v>
      </c>
      <c r="H76">
        <v>94</v>
      </c>
      <c r="I76" t="s">
        <v>26</v>
      </c>
      <c r="J76" s="1">
        <f>DATEVALUE(RIGHT(jaar_zip[[#This Row],[YYYYMMDD]],2)&amp;"-"&amp;MID(jaar_zip[[#This Row],[YYYYMMDD]],5,2)&amp;"-"&amp;LEFT(jaar_zip[[#This Row],[YYYYMMDD]],4))</f>
        <v>45662</v>
      </c>
      <c r="K76" t="str">
        <f>IF(AND(VALUE(MONTH(jaar_zip[[#This Row],[Datum]]))=1,VALUE(WEEKNUM(jaar_zip[[#This Row],[Datum]],21))&gt;51),RIGHT(YEAR(jaar_zip[[#This Row],[Datum]])-1,2),RIGHT(YEAR(jaar_zip[[#This Row],[Datum]]),2))&amp;"-"&amp; TEXT(WEEKNUM(jaar_zip[[#This Row],[Datum]],21),"00")</f>
        <v>25-01</v>
      </c>
      <c r="L76">
        <f>MONTH(jaar_zip[[#This Row],[Datum]])</f>
        <v>1</v>
      </c>
      <c r="M76">
        <f>IF(ISNUMBER(jaar_zip[[#This Row],[etmaaltemperatuur]]),IF(jaar_zip[[#This Row],[etmaaltemperatuur]]&lt;stookgrens,stookgrens-jaar_zip[[#This Row],[etmaaltemperatuur]],0),"")</f>
        <v>13.5</v>
      </c>
      <c r="N76">
        <f>IF(ISNUMBER(jaar_zip[[#This Row],[graaddagen]]),IF(OR(MONTH(jaar_zip[[#This Row],[Datum]])=1,MONTH(jaar_zip[[#This Row],[Datum]])=2,MONTH(jaar_zip[[#This Row],[Datum]])=11,MONTH(jaar_zip[[#This Row],[Datum]])=12),1.1,IF(OR(MONTH(jaar_zip[[#This Row],[Datum]])=3,MONTH(jaar_zip[[#This Row],[Datum]])=10),1,0.8))*jaar_zip[[#This Row],[graaddagen]],"")</f>
        <v>14.850000000000001</v>
      </c>
      <c r="O76">
        <f>IF(ISNUMBER(jaar_zip[[#This Row],[etmaaltemperatuur]]),IF(jaar_zip[[#This Row],[etmaaltemperatuur]]&gt;stookgrens,jaar_zip[[#This Row],[etmaaltemperatuur]]-stookgrens,0),"")</f>
        <v>0</v>
      </c>
    </row>
    <row r="77" spans="1:15" x14ac:dyDescent="0.25">
      <c r="A77">
        <v>279</v>
      </c>
      <c r="B77">
        <v>20250101</v>
      </c>
      <c r="C77">
        <v>10</v>
      </c>
      <c r="D77">
        <v>7.5</v>
      </c>
      <c r="E77">
        <v>34</v>
      </c>
      <c r="F77">
        <v>13.4</v>
      </c>
      <c r="G77">
        <v>1006.4</v>
      </c>
      <c r="H77">
        <v>86</v>
      </c>
      <c r="I77" t="s">
        <v>27</v>
      </c>
      <c r="J77" s="1">
        <f>DATEVALUE(RIGHT(jaar_zip[[#This Row],[YYYYMMDD]],2)&amp;"-"&amp;MID(jaar_zip[[#This Row],[YYYYMMDD]],5,2)&amp;"-"&amp;LEFT(jaar_zip[[#This Row],[YYYYMMDD]],4))</f>
        <v>45658</v>
      </c>
      <c r="K77" t="str">
        <f>IF(AND(VALUE(MONTH(jaar_zip[[#This Row],[Datum]]))=1,VALUE(WEEKNUM(jaar_zip[[#This Row],[Datum]],21))&gt;51),RIGHT(YEAR(jaar_zip[[#This Row],[Datum]])-1,2),RIGHT(YEAR(jaar_zip[[#This Row],[Datum]]),2))&amp;"-"&amp; TEXT(WEEKNUM(jaar_zip[[#This Row],[Datum]],21),"00")</f>
        <v>25-01</v>
      </c>
      <c r="L77">
        <f>MONTH(jaar_zip[[#This Row],[Datum]])</f>
        <v>1</v>
      </c>
      <c r="M77">
        <f>IF(ISNUMBER(jaar_zip[[#This Row],[etmaaltemperatuur]]),IF(jaar_zip[[#This Row],[etmaaltemperatuur]]&lt;stookgrens,stookgrens-jaar_zip[[#This Row],[etmaaltemperatuur]],0),"")</f>
        <v>10.5</v>
      </c>
      <c r="N77">
        <f>IF(ISNUMBER(jaar_zip[[#This Row],[graaddagen]]),IF(OR(MONTH(jaar_zip[[#This Row],[Datum]])=1,MONTH(jaar_zip[[#This Row],[Datum]])=2,MONTH(jaar_zip[[#This Row],[Datum]])=11,MONTH(jaar_zip[[#This Row],[Datum]])=12),1.1,IF(OR(MONTH(jaar_zip[[#This Row],[Datum]])=3,MONTH(jaar_zip[[#This Row],[Datum]])=10),1,0.8))*jaar_zip[[#This Row],[graaddagen]],"")</f>
        <v>11.55</v>
      </c>
      <c r="O77">
        <f>IF(ISNUMBER(jaar_zip[[#This Row],[etmaaltemperatuur]]),IF(jaar_zip[[#This Row],[etmaaltemperatuur]]&gt;stookgrens,jaar_zip[[#This Row],[etmaaltemperatuur]]-stookgrens,0),"")</f>
        <v>0</v>
      </c>
    </row>
    <row r="78" spans="1:15" x14ac:dyDescent="0.25">
      <c r="A78">
        <v>279</v>
      </c>
      <c r="B78">
        <v>20250102</v>
      </c>
      <c r="C78">
        <v>4.0999999999999996</v>
      </c>
      <c r="D78">
        <v>2.8</v>
      </c>
      <c r="E78">
        <v>363</v>
      </c>
      <c r="F78">
        <v>0.2</v>
      </c>
      <c r="G78">
        <v>1012</v>
      </c>
      <c r="H78">
        <v>88</v>
      </c>
      <c r="I78" t="s">
        <v>27</v>
      </c>
      <c r="J78" s="1">
        <f>DATEVALUE(RIGHT(jaar_zip[[#This Row],[YYYYMMDD]],2)&amp;"-"&amp;MID(jaar_zip[[#This Row],[YYYYMMDD]],5,2)&amp;"-"&amp;LEFT(jaar_zip[[#This Row],[YYYYMMDD]],4))</f>
        <v>45659</v>
      </c>
      <c r="K78" t="str">
        <f>IF(AND(VALUE(MONTH(jaar_zip[[#This Row],[Datum]]))=1,VALUE(WEEKNUM(jaar_zip[[#This Row],[Datum]],21))&gt;51),RIGHT(YEAR(jaar_zip[[#This Row],[Datum]])-1,2),RIGHT(YEAR(jaar_zip[[#This Row],[Datum]]),2))&amp;"-"&amp; TEXT(WEEKNUM(jaar_zip[[#This Row],[Datum]],21),"00")</f>
        <v>25-01</v>
      </c>
      <c r="L78">
        <f>MONTH(jaar_zip[[#This Row],[Datum]])</f>
        <v>1</v>
      </c>
      <c r="M78">
        <f>IF(ISNUMBER(jaar_zip[[#This Row],[etmaaltemperatuur]]),IF(jaar_zip[[#This Row],[etmaaltemperatuur]]&lt;stookgrens,stookgrens-jaar_zip[[#This Row],[etmaaltemperatuur]],0),"")</f>
        <v>15.2</v>
      </c>
      <c r="N78">
        <f>IF(ISNUMBER(jaar_zip[[#This Row],[graaddagen]]),IF(OR(MONTH(jaar_zip[[#This Row],[Datum]])=1,MONTH(jaar_zip[[#This Row],[Datum]])=2,MONTH(jaar_zip[[#This Row],[Datum]])=11,MONTH(jaar_zip[[#This Row],[Datum]])=12),1.1,IF(OR(MONTH(jaar_zip[[#This Row],[Datum]])=3,MONTH(jaar_zip[[#This Row],[Datum]])=10),1,0.8))*jaar_zip[[#This Row],[graaddagen]],"")</f>
        <v>16.72</v>
      </c>
      <c r="O78">
        <f>IF(ISNUMBER(jaar_zip[[#This Row],[etmaaltemperatuur]]),IF(jaar_zip[[#This Row],[etmaaltemperatuur]]&gt;stookgrens,jaar_zip[[#This Row],[etmaaltemperatuur]]-stookgrens,0),"")</f>
        <v>0</v>
      </c>
    </row>
    <row r="79" spans="1:15" x14ac:dyDescent="0.25">
      <c r="A79">
        <v>279</v>
      </c>
      <c r="B79">
        <v>20250103</v>
      </c>
      <c r="C79">
        <v>4.8</v>
      </c>
      <c r="D79">
        <v>1.3</v>
      </c>
      <c r="E79">
        <v>220</v>
      </c>
      <c r="F79">
        <v>3.9</v>
      </c>
      <c r="G79">
        <v>1016</v>
      </c>
      <c r="H79">
        <v>90</v>
      </c>
      <c r="I79" t="s">
        <v>27</v>
      </c>
      <c r="J79" s="1">
        <f>DATEVALUE(RIGHT(jaar_zip[[#This Row],[YYYYMMDD]],2)&amp;"-"&amp;MID(jaar_zip[[#This Row],[YYYYMMDD]],5,2)&amp;"-"&amp;LEFT(jaar_zip[[#This Row],[YYYYMMDD]],4))</f>
        <v>45660</v>
      </c>
      <c r="K79" t="str">
        <f>IF(AND(VALUE(MONTH(jaar_zip[[#This Row],[Datum]]))=1,VALUE(WEEKNUM(jaar_zip[[#This Row],[Datum]],21))&gt;51),RIGHT(YEAR(jaar_zip[[#This Row],[Datum]])-1,2),RIGHT(YEAR(jaar_zip[[#This Row],[Datum]]),2))&amp;"-"&amp; TEXT(WEEKNUM(jaar_zip[[#This Row],[Datum]],21),"00")</f>
        <v>25-01</v>
      </c>
      <c r="L79">
        <f>MONTH(jaar_zip[[#This Row],[Datum]])</f>
        <v>1</v>
      </c>
      <c r="M79">
        <f>IF(ISNUMBER(jaar_zip[[#This Row],[etmaaltemperatuur]]),IF(jaar_zip[[#This Row],[etmaaltemperatuur]]&lt;stookgrens,stookgrens-jaar_zip[[#This Row],[etmaaltemperatuur]],0),"")</f>
        <v>16.7</v>
      </c>
      <c r="N79">
        <f>IF(ISNUMBER(jaar_zip[[#This Row],[graaddagen]]),IF(OR(MONTH(jaar_zip[[#This Row],[Datum]])=1,MONTH(jaar_zip[[#This Row],[Datum]])=2,MONTH(jaar_zip[[#This Row],[Datum]])=11,MONTH(jaar_zip[[#This Row],[Datum]])=12),1.1,IF(OR(MONTH(jaar_zip[[#This Row],[Datum]])=3,MONTH(jaar_zip[[#This Row],[Datum]])=10),1,0.8))*jaar_zip[[#This Row],[graaddagen]],"")</f>
        <v>18.37</v>
      </c>
      <c r="O79">
        <f>IF(ISNUMBER(jaar_zip[[#This Row],[etmaaltemperatuur]]),IF(jaar_zip[[#This Row],[etmaaltemperatuur]]&gt;stookgrens,jaar_zip[[#This Row],[etmaaltemperatuur]]-stookgrens,0),"")</f>
        <v>0</v>
      </c>
    </row>
    <row r="80" spans="1:15" x14ac:dyDescent="0.25">
      <c r="A80">
        <v>279</v>
      </c>
      <c r="B80">
        <v>20250104</v>
      </c>
      <c r="C80">
        <v>3</v>
      </c>
      <c r="D80">
        <v>0.4</v>
      </c>
      <c r="E80">
        <v>99</v>
      </c>
      <c r="F80">
        <v>0.6</v>
      </c>
      <c r="G80">
        <v>1016.3</v>
      </c>
      <c r="H80">
        <v>96</v>
      </c>
      <c r="I80" t="s">
        <v>27</v>
      </c>
      <c r="J80" s="1">
        <f>DATEVALUE(RIGHT(jaar_zip[[#This Row],[YYYYMMDD]],2)&amp;"-"&amp;MID(jaar_zip[[#This Row],[YYYYMMDD]],5,2)&amp;"-"&amp;LEFT(jaar_zip[[#This Row],[YYYYMMDD]],4))</f>
        <v>45661</v>
      </c>
      <c r="K80" t="str">
        <f>IF(AND(VALUE(MONTH(jaar_zip[[#This Row],[Datum]]))=1,VALUE(WEEKNUM(jaar_zip[[#This Row],[Datum]],21))&gt;51),RIGHT(YEAR(jaar_zip[[#This Row],[Datum]])-1,2),RIGHT(YEAR(jaar_zip[[#This Row],[Datum]]),2))&amp;"-"&amp; TEXT(WEEKNUM(jaar_zip[[#This Row],[Datum]],21),"00")</f>
        <v>25-01</v>
      </c>
      <c r="L80">
        <f>MONTH(jaar_zip[[#This Row],[Datum]])</f>
        <v>1</v>
      </c>
      <c r="M80">
        <f>IF(ISNUMBER(jaar_zip[[#This Row],[etmaaltemperatuur]]),IF(jaar_zip[[#This Row],[etmaaltemperatuur]]&lt;stookgrens,stookgrens-jaar_zip[[#This Row],[etmaaltemperatuur]],0),"")</f>
        <v>17.600000000000001</v>
      </c>
      <c r="N80">
        <f>IF(ISNUMBER(jaar_zip[[#This Row],[graaddagen]]),IF(OR(MONTH(jaar_zip[[#This Row],[Datum]])=1,MONTH(jaar_zip[[#This Row],[Datum]])=2,MONTH(jaar_zip[[#This Row],[Datum]])=11,MONTH(jaar_zip[[#This Row],[Datum]])=12),1.1,IF(OR(MONTH(jaar_zip[[#This Row],[Datum]])=3,MONTH(jaar_zip[[#This Row],[Datum]])=10),1,0.8))*jaar_zip[[#This Row],[graaddagen]],"")</f>
        <v>19.360000000000003</v>
      </c>
      <c r="O80">
        <f>IF(ISNUMBER(jaar_zip[[#This Row],[etmaaltemperatuur]]),IF(jaar_zip[[#This Row],[etmaaltemperatuur]]&gt;stookgrens,jaar_zip[[#This Row],[etmaaltemperatuur]]-stookgrens,0),"")</f>
        <v>0</v>
      </c>
    </row>
    <row r="81" spans="1:15" x14ac:dyDescent="0.25">
      <c r="A81">
        <v>279</v>
      </c>
      <c r="B81">
        <v>20250105</v>
      </c>
      <c r="C81">
        <v>5.2</v>
      </c>
      <c r="D81">
        <v>3.8</v>
      </c>
      <c r="E81">
        <v>53</v>
      </c>
      <c r="F81">
        <v>15</v>
      </c>
      <c r="G81">
        <v>994.8</v>
      </c>
      <c r="H81">
        <v>96</v>
      </c>
      <c r="I81" t="s">
        <v>27</v>
      </c>
      <c r="J81" s="1">
        <f>DATEVALUE(RIGHT(jaar_zip[[#This Row],[YYYYMMDD]],2)&amp;"-"&amp;MID(jaar_zip[[#This Row],[YYYYMMDD]],5,2)&amp;"-"&amp;LEFT(jaar_zip[[#This Row],[YYYYMMDD]],4))</f>
        <v>45662</v>
      </c>
      <c r="K81" t="str">
        <f>IF(AND(VALUE(MONTH(jaar_zip[[#This Row],[Datum]]))=1,VALUE(WEEKNUM(jaar_zip[[#This Row],[Datum]],21))&gt;51),RIGHT(YEAR(jaar_zip[[#This Row],[Datum]])-1,2),RIGHT(YEAR(jaar_zip[[#This Row],[Datum]]),2))&amp;"-"&amp; TEXT(WEEKNUM(jaar_zip[[#This Row],[Datum]],21),"00")</f>
        <v>25-01</v>
      </c>
      <c r="L81">
        <f>MONTH(jaar_zip[[#This Row],[Datum]])</f>
        <v>1</v>
      </c>
      <c r="M81">
        <f>IF(ISNUMBER(jaar_zip[[#This Row],[etmaaltemperatuur]]),IF(jaar_zip[[#This Row],[etmaaltemperatuur]]&lt;stookgrens,stookgrens-jaar_zip[[#This Row],[etmaaltemperatuur]],0),"")</f>
        <v>14.2</v>
      </c>
      <c r="N81">
        <f>IF(ISNUMBER(jaar_zip[[#This Row],[graaddagen]]),IF(OR(MONTH(jaar_zip[[#This Row],[Datum]])=1,MONTH(jaar_zip[[#This Row],[Datum]])=2,MONTH(jaar_zip[[#This Row],[Datum]])=11,MONTH(jaar_zip[[#This Row],[Datum]])=12),1.1,IF(OR(MONTH(jaar_zip[[#This Row],[Datum]])=3,MONTH(jaar_zip[[#This Row],[Datum]])=10),1,0.8))*jaar_zip[[#This Row],[graaddagen]],"")</f>
        <v>15.620000000000001</v>
      </c>
      <c r="O81">
        <f>IF(ISNUMBER(jaar_zip[[#This Row],[etmaaltemperatuur]]),IF(jaar_zip[[#This Row],[etmaaltemperatuur]]&gt;stookgrens,jaar_zip[[#This Row],[etmaaltemperatuur]]-stookgrens,0),"")</f>
        <v>0</v>
      </c>
    </row>
    <row r="82" spans="1:15" x14ac:dyDescent="0.25">
      <c r="A82">
        <v>280</v>
      </c>
      <c r="B82">
        <v>20250101</v>
      </c>
      <c r="C82">
        <v>11.8</v>
      </c>
      <c r="D82">
        <v>7.5</v>
      </c>
      <c r="E82">
        <v>35</v>
      </c>
      <c r="F82">
        <v>14.5</v>
      </c>
      <c r="G82">
        <v>1004.4</v>
      </c>
      <c r="H82">
        <v>88</v>
      </c>
      <c r="I82" t="s">
        <v>28</v>
      </c>
      <c r="J82" s="1">
        <f>DATEVALUE(RIGHT(jaar_zip[[#This Row],[YYYYMMDD]],2)&amp;"-"&amp;MID(jaar_zip[[#This Row],[YYYYMMDD]],5,2)&amp;"-"&amp;LEFT(jaar_zip[[#This Row],[YYYYMMDD]],4))</f>
        <v>45658</v>
      </c>
      <c r="K82" t="str">
        <f>IF(AND(VALUE(MONTH(jaar_zip[[#This Row],[Datum]]))=1,VALUE(WEEKNUM(jaar_zip[[#This Row],[Datum]],21))&gt;51),RIGHT(YEAR(jaar_zip[[#This Row],[Datum]])-1,2),RIGHT(YEAR(jaar_zip[[#This Row],[Datum]]),2))&amp;"-"&amp; TEXT(WEEKNUM(jaar_zip[[#This Row],[Datum]],21),"00")</f>
        <v>25-01</v>
      </c>
      <c r="L82">
        <f>MONTH(jaar_zip[[#This Row],[Datum]])</f>
        <v>1</v>
      </c>
      <c r="M82">
        <f>IF(ISNUMBER(jaar_zip[[#This Row],[etmaaltemperatuur]]),IF(jaar_zip[[#This Row],[etmaaltemperatuur]]&lt;stookgrens,stookgrens-jaar_zip[[#This Row],[etmaaltemperatuur]],0),"")</f>
        <v>10.5</v>
      </c>
      <c r="N82">
        <f>IF(ISNUMBER(jaar_zip[[#This Row],[graaddagen]]),IF(OR(MONTH(jaar_zip[[#This Row],[Datum]])=1,MONTH(jaar_zip[[#This Row],[Datum]])=2,MONTH(jaar_zip[[#This Row],[Datum]])=11,MONTH(jaar_zip[[#This Row],[Datum]])=12),1.1,IF(OR(MONTH(jaar_zip[[#This Row],[Datum]])=3,MONTH(jaar_zip[[#This Row],[Datum]])=10),1,0.8))*jaar_zip[[#This Row],[graaddagen]],"")</f>
        <v>11.55</v>
      </c>
      <c r="O82">
        <f>IF(ISNUMBER(jaar_zip[[#This Row],[etmaaltemperatuur]]),IF(jaar_zip[[#This Row],[etmaaltemperatuur]]&gt;stookgrens,jaar_zip[[#This Row],[etmaaltemperatuur]]-stookgrens,0),"")</f>
        <v>0</v>
      </c>
    </row>
    <row r="83" spans="1:15" x14ac:dyDescent="0.25">
      <c r="A83">
        <v>280</v>
      </c>
      <c r="B83">
        <v>20250102</v>
      </c>
      <c r="C83">
        <v>3.4</v>
      </c>
      <c r="D83">
        <v>2.2000000000000002</v>
      </c>
      <c r="E83">
        <v>316</v>
      </c>
      <c r="F83">
        <v>0.7</v>
      </c>
      <c r="G83">
        <v>1011.4</v>
      </c>
      <c r="H83">
        <v>89</v>
      </c>
      <c r="I83" t="s">
        <v>28</v>
      </c>
      <c r="J83" s="1">
        <f>DATEVALUE(RIGHT(jaar_zip[[#This Row],[YYYYMMDD]],2)&amp;"-"&amp;MID(jaar_zip[[#This Row],[YYYYMMDD]],5,2)&amp;"-"&amp;LEFT(jaar_zip[[#This Row],[YYYYMMDD]],4))</f>
        <v>45659</v>
      </c>
      <c r="K83" t="str">
        <f>IF(AND(VALUE(MONTH(jaar_zip[[#This Row],[Datum]]))=1,VALUE(WEEKNUM(jaar_zip[[#This Row],[Datum]],21))&gt;51),RIGHT(YEAR(jaar_zip[[#This Row],[Datum]])-1,2),RIGHT(YEAR(jaar_zip[[#This Row],[Datum]]),2))&amp;"-"&amp; TEXT(WEEKNUM(jaar_zip[[#This Row],[Datum]],21),"00")</f>
        <v>25-01</v>
      </c>
      <c r="L83">
        <f>MONTH(jaar_zip[[#This Row],[Datum]])</f>
        <v>1</v>
      </c>
      <c r="M83">
        <f>IF(ISNUMBER(jaar_zip[[#This Row],[etmaaltemperatuur]]),IF(jaar_zip[[#This Row],[etmaaltemperatuur]]&lt;stookgrens,stookgrens-jaar_zip[[#This Row],[etmaaltemperatuur]],0),"")</f>
        <v>15.8</v>
      </c>
      <c r="N83">
        <f>IF(ISNUMBER(jaar_zip[[#This Row],[graaddagen]]),IF(OR(MONTH(jaar_zip[[#This Row],[Datum]])=1,MONTH(jaar_zip[[#This Row],[Datum]])=2,MONTH(jaar_zip[[#This Row],[Datum]])=11,MONTH(jaar_zip[[#This Row],[Datum]])=12),1.1,IF(OR(MONTH(jaar_zip[[#This Row],[Datum]])=3,MONTH(jaar_zip[[#This Row],[Datum]])=10),1,0.8))*jaar_zip[[#This Row],[graaddagen]],"")</f>
        <v>17.380000000000003</v>
      </c>
      <c r="O83">
        <f>IF(ISNUMBER(jaar_zip[[#This Row],[etmaaltemperatuur]]),IF(jaar_zip[[#This Row],[etmaaltemperatuur]]&gt;stookgrens,jaar_zip[[#This Row],[etmaaltemperatuur]]-stookgrens,0),"")</f>
        <v>0</v>
      </c>
    </row>
    <row r="84" spans="1:15" x14ac:dyDescent="0.25">
      <c r="A84">
        <v>280</v>
      </c>
      <c r="B84">
        <v>20250103</v>
      </c>
      <c r="C84">
        <v>4</v>
      </c>
      <c r="D84">
        <v>0.8</v>
      </c>
      <c r="E84">
        <v>137</v>
      </c>
      <c r="F84">
        <v>2.8</v>
      </c>
      <c r="G84">
        <v>1015.2</v>
      </c>
      <c r="H84">
        <v>90</v>
      </c>
      <c r="I84" t="s">
        <v>28</v>
      </c>
      <c r="J84" s="1">
        <f>DATEVALUE(RIGHT(jaar_zip[[#This Row],[YYYYMMDD]],2)&amp;"-"&amp;MID(jaar_zip[[#This Row],[YYYYMMDD]],5,2)&amp;"-"&amp;LEFT(jaar_zip[[#This Row],[YYYYMMDD]],4))</f>
        <v>45660</v>
      </c>
      <c r="K84" t="str">
        <f>IF(AND(VALUE(MONTH(jaar_zip[[#This Row],[Datum]]))=1,VALUE(WEEKNUM(jaar_zip[[#This Row],[Datum]],21))&gt;51),RIGHT(YEAR(jaar_zip[[#This Row],[Datum]])-1,2),RIGHT(YEAR(jaar_zip[[#This Row],[Datum]]),2))&amp;"-"&amp; TEXT(WEEKNUM(jaar_zip[[#This Row],[Datum]],21),"00")</f>
        <v>25-01</v>
      </c>
      <c r="L84">
        <f>MONTH(jaar_zip[[#This Row],[Datum]])</f>
        <v>1</v>
      </c>
      <c r="M84">
        <f>IF(ISNUMBER(jaar_zip[[#This Row],[etmaaltemperatuur]]),IF(jaar_zip[[#This Row],[etmaaltemperatuur]]&lt;stookgrens,stookgrens-jaar_zip[[#This Row],[etmaaltemperatuur]],0),"")</f>
        <v>17.2</v>
      </c>
      <c r="N84">
        <f>IF(ISNUMBER(jaar_zip[[#This Row],[graaddagen]]),IF(OR(MONTH(jaar_zip[[#This Row],[Datum]])=1,MONTH(jaar_zip[[#This Row],[Datum]])=2,MONTH(jaar_zip[[#This Row],[Datum]])=11,MONTH(jaar_zip[[#This Row],[Datum]])=12),1.1,IF(OR(MONTH(jaar_zip[[#This Row],[Datum]])=3,MONTH(jaar_zip[[#This Row],[Datum]])=10),1,0.8))*jaar_zip[[#This Row],[graaddagen]],"")</f>
        <v>18.920000000000002</v>
      </c>
      <c r="O84">
        <f>IF(ISNUMBER(jaar_zip[[#This Row],[etmaaltemperatuur]]),IF(jaar_zip[[#This Row],[etmaaltemperatuur]]&gt;stookgrens,jaar_zip[[#This Row],[etmaaltemperatuur]]-stookgrens,0),"")</f>
        <v>0</v>
      </c>
    </row>
    <row r="85" spans="1:15" x14ac:dyDescent="0.25">
      <c r="A85">
        <v>280</v>
      </c>
      <c r="B85">
        <v>20250104</v>
      </c>
      <c r="C85">
        <v>3.4</v>
      </c>
      <c r="D85">
        <v>0.1</v>
      </c>
      <c r="E85">
        <v>128</v>
      </c>
      <c r="F85">
        <v>0.7</v>
      </c>
      <c r="G85">
        <v>1015.8</v>
      </c>
      <c r="H85">
        <v>96</v>
      </c>
      <c r="I85" t="s">
        <v>28</v>
      </c>
      <c r="J85" s="1">
        <f>DATEVALUE(RIGHT(jaar_zip[[#This Row],[YYYYMMDD]],2)&amp;"-"&amp;MID(jaar_zip[[#This Row],[YYYYMMDD]],5,2)&amp;"-"&amp;LEFT(jaar_zip[[#This Row],[YYYYMMDD]],4))</f>
        <v>45661</v>
      </c>
      <c r="K85" t="str">
        <f>IF(AND(VALUE(MONTH(jaar_zip[[#This Row],[Datum]]))=1,VALUE(WEEKNUM(jaar_zip[[#This Row],[Datum]],21))&gt;51),RIGHT(YEAR(jaar_zip[[#This Row],[Datum]])-1,2),RIGHT(YEAR(jaar_zip[[#This Row],[Datum]]),2))&amp;"-"&amp; TEXT(WEEKNUM(jaar_zip[[#This Row],[Datum]],21),"00")</f>
        <v>25-01</v>
      </c>
      <c r="L85">
        <f>MONTH(jaar_zip[[#This Row],[Datum]])</f>
        <v>1</v>
      </c>
      <c r="M85">
        <f>IF(ISNUMBER(jaar_zip[[#This Row],[etmaaltemperatuur]]),IF(jaar_zip[[#This Row],[etmaaltemperatuur]]&lt;stookgrens,stookgrens-jaar_zip[[#This Row],[etmaaltemperatuur]],0),"")</f>
        <v>17.899999999999999</v>
      </c>
      <c r="N85">
        <f>IF(ISNUMBER(jaar_zip[[#This Row],[graaddagen]]),IF(OR(MONTH(jaar_zip[[#This Row],[Datum]])=1,MONTH(jaar_zip[[#This Row],[Datum]])=2,MONTH(jaar_zip[[#This Row],[Datum]])=11,MONTH(jaar_zip[[#This Row],[Datum]])=12),1.1,IF(OR(MONTH(jaar_zip[[#This Row],[Datum]])=3,MONTH(jaar_zip[[#This Row],[Datum]])=10),1,0.8))*jaar_zip[[#This Row],[graaddagen]],"")</f>
        <v>19.690000000000001</v>
      </c>
      <c r="O85">
        <f>IF(ISNUMBER(jaar_zip[[#This Row],[etmaaltemperatuur]]),IF(jaar_zip[[#This Row],[etmaaltemperatuur]]&gt;stookgrens,jaar_zip[[#This Row],[etmaaltemperatuur]]-stookgrens,0),"")</f>
        <v>0</v>
      </c>
    </row>
    <row r="86" spans="1:15" x14ac:dyDescent="0.25">
      <c r="A86">
        <v>280</v>
      </c>
      <c r="B86">
        <v>20250105</v>
      </c>
      <c r="C86">
        <v>4.3</v>
      </c>
      <c r="D86">
        <v>3.3</v>
      </c>
      <c r="E86">
        <v>56</v>
      </c>
      <c r="F86">
        <v>12.4</v>
      </c>
      <c r="G86">
        <v>994.6</v>
      </c>
      <c r="H86">
        <v>95</v>
      </c>
      <c r="I86" t="s">
        <v>28</v>
      </c>
      <c r="J86" s="1">
        <f>DATEVALUE(RIGHT(jaar_zip[[#This Row],[YYYYMMDD]],2)&amp;"-"&amp;MID(jaar_zip[[#This Row],[YYYYMMDD]],5,2)&amp;"-"&amp;LEFT(jaar_zip[[#This Row],[YYYYMMDD]],4))</f>
        <v>45662</v>
      </c>
      <c r="K86" t="str">
        <f>IF(AND(VALUE(MONTH(jaar_zip[[#This Row],[Datum]]))=1,VALUE(WEEKNUM(jaar_zip[[#This Row],[Datum]],21))&gt;51),RIGHT(YEAR(jaar_zip[[#This Row],[Datum]])-1,2),RIGHT(YEAR(jaar_zip[[#This Row],[Datum]]),2))&amp;"-"&amp; TEXT(WEEKNUM(jaar_zip[[#This Row],[Datum]],21),"00")</f>
        <v>25-01</v>
      </c>
      <c r="L86">
        <f>MONTH(jaar_zip[[#This Row],[Datum]])</f>
        <v>1</v>
      </c>
      <c r="M86">
        <f>IF(ISNUMBER(jaar_zip[[#This Row],[etmaaltemperatuur]]),IF(jaar_zip[[#This Row],[etmaaltemperatuur]]&lt;stookgrens,stookgrens-jaar_zip[[#This Row],[etmaaltemperatuur]],0),"")</f>
        <v>14.7</v>
      </c>
      <c r="N86">
        <f>IF(ISNUMBER(jaar_zip[[#This Row],[graaddagen]]),IF(OR(MONTH(jaar_zip[[#This Row],[Datum]])=1,MONTH(jaar_zip[[#This Row],[Datum]])=2,MONTH(jaar_zip[[#This Row],[Datum]])=11,MONTH(jaar_zip[[#This Row],[Datum]])=12),1.1,IF(OR(MONTH(jaar_zip[[#This Row],[Datum]])=3,MONTH(jaar_zip[[#This Row],[Datum]])=10),1,0.8))*jaar_zip[[#This Row],[graaddagen]],"")</f>
        <v>16.170000000000002</v>
      </c>
      <c r="O86">
        <f>IF(ISNUMBER(jaar_zip[[#This Row],[etmaaltemperatuur]]),IF(jaar_zip[[#This Row],[etmaaltemperatuur]]&gt;stookgrens,jaar_zip[[#This Row],[etmaaltemperatuur]]-stookgrens,0),"")</f>
        <v>0</v>
      </c>
    </row>
    <row r="87" spans="1:15" x14ac:dyDescent="0.25">
      <c r="A87">
        <v>283</v>
      </c>
      <c r="B87">
        <v>20250101</v>
      </c>
      <c r="C87">
        <v>7.1</v>
      </c>
      <c r="D87">
        <v>6.7</v>
      </c>
      <c r="E87">
        <v>44</v>
      </c>
      <c r="F87">
        <v>7</v>
      </c>
      <c r="H87">
        <v>86</v>
      </c>
      <c r="I87" t="s">
        <v>29</v>
      </c>
      <c r="J87" s="1">
        <f>DATEVALUE(RIGHT(jaar_zip[[#This Row],[YYYYMMDD]],2)&amp;"-"&amp;MID(jaar_zip[[#This Row],[YYYYMMDD]],5,2)&amp;"-"&amp;LEFT(jaar_zip[[#This Row],[YYYYMMDD]],4))</f>
        <v>45658</v>
      </c>
      <c r="K87" t="str">
        <f>IF(AND(VALUE(MONTH(jaar_zip[[#This Row],[Datum]]))=1,VALUE(WEEKNUM(jaar_zip[[#This Row],[Datum]],21))&gt;51),RIGHT(YEAR(jaar_zip[[#This Row],[Datum]])-1,2),RIGHT(YEAR(jaar_zip[[#This Row],[Datum]]),2))&amp;"-"&amp; TEXT(WEEKNUM(jaar_zip[[#This Row],[Datum]],21),"00")</f>
        <v>25-01</v>
      </c>
      <c r="L87">
        <f>MONTH(jaar_zip[[#This Row],[Datum]])</f>
        <v>1</v>
      </c>
      <c r="M87">
        <f>IF(ISNUMBER(jaar_zip[[#This Row],[etmaaltemperatuur]]),IF(jaar_zip[[#This Row],[etmaaltemperatuur]]&lt;stookgrens,stookgrens-jaar_zip[[#This Row],[etmaaltemperatuur]],0),"")</f>
        <v>11.3</v>
      </c>
      <c r="N87">
        <f>IF(ISNUMBER(jaar_zip[[#This Row],[graaddagen]]),IF(OR(MONTH(jaar_zip[[#This Row],[Datum]])=1,MONTH(jaar_zip[[#This Row],[Datum]])=2,MONTH(jaar_zip[[#This Row],[Datum]])=11,MONTH(jaar_zip[[#This Row],[Datum]])=12),1.1,IF(OR(MONTH(jaar_zip[[#This Row],[Datum]])=3,MONTH(jaar_zip[[#This Row],[Datum]])=10),1,0.8))*jaar_zip[[#This Row],[graaddagen]],"")</f>
        <v>12.430000000000001</v>
      </c>
      <c r="O87">
        <f>IF(ISNUMBER(jaar_zip[[#This Row],[etmaaltemperatuur]]),IF(jaar_zip[[#This Row],[etmaaltemperatuur]]&gt;stookgrens,jaar_zip[[#This Row],[etmaaltemperatuur]]-stookgrens,0),"")</f>
        <v>0</v>
      </c>
    </row>
    <row r="88" spans="1:15" x14ac:dyDescent="0.25">
      <c r="A88">
        <v>283</v>
      </c>
      <c r="B88">
        <v>20250102</v>
      </c>
      <c r="C88">
        <v>2.8</v>
      </c>
      <c r="D88">
        <v>2.6</v>
      </c>
      <c r="E88">
        <v>375</v>
      </c>
      <c r="F88">
        <v>0.2</v>
      </c>
      <c r="H88">
        <v>92</v>
      </c>
      <c r="I88" t="s">
        <v>29</v>
      </c>
      <c r="J88" s="1">
        <f>DATEVALUE(RIGHT(jaar_zip[[#This Row],[YYYYMMDD]],2)&amp;"-"&amp;MID(jaar_zip[[#This Row],[YYYYMMDD]],5,2)&amp;"-"&amp;LEFT(jaar_zip[[#This Row],[YYYYMMDD]],4))</f>
        <v>45659</v>
      </c>
      <c r="K88" t="str">
        <f>IF(AND(VALUE(MONTH(jaar_zip[[#This Row],[Datum]]))=1,VALUE(WEEKNUM(jaar_zip[[#This Row],[Datum]],21))&gt;51),RIGHT(YEAR(jaar_zip[[#This Row],[Datum]])-1,2),RIGHT(YEAR(jaar_zip[[#This Row],[Datum]]),2))&amp;"-"&amp; TEXT(WEEKNUM(jaar_zip[[#This Row],[Datum]],21),"00")</f>
        <v>25-01</v>
      </c>
      <c r="L88">
        <f>MONTH(jaar_zip[[#This Row],[Datum]])</f>
        <v>1</v>
      </c>
      <c r="M88">
        <f>IF(ISNUMBER(jaar_zip[[#This Row],[etmaaltemperatuur]]),IF(jaar_zip[[#This Row],[etmaaltemperatuur]]&lt;stookgrens,stookgrens-jaar_zip[[#This Row],[etmaaltemperatuur]],0),"")</f>
        <v>15.4</v>
      </c>
      <c r="N88">
        <f>IF(ISNUMBER(jaar_zip[[#This Row],[graaddagen]]),IF(OR(MONTH(jaar_zip[[#This Row],[Datum]])=1,MONTH(jaar_zip[[#This Row],[Datum]])=2,MONTH(jaar_zip[[#This Row],[Datum]])=11,MONTH(jaar_zip[[#This Row],[Datum]])=12),1.1,IF(OR(MONTH(jaar_zip[[#This Row],[Datum]])=3,MONTH(jaar_zip[[#This Row],[Datum]])=10),1,0.8))*jaar_zip[[#This Row],[graaddagen]],"")</f>
        <v>16.940000000000001</v>
      </c>
      <c r="O88">
        <f>IF(ISNUMBER(jaar_zip[[#This Row],[etmaaltemperatuur]]),IF(jaar_zip[[#This Row],[etmaaltemperatuur]]&gt;stookgrens,jaar_zip[[#This Row],[etmaaltemperatuur]]-stookgrens,0),"")</f>
        <v>0</v>
      </c>
    </row>
    <row r="89" spans="1:15" x14ac:dyDescent="0.25">
      <c r="A89">
        <v>283</v>
      </c>
      <c r="B89">
        <v>20250103</v>
      </c>
      <c r="C89">
        <v>4.2</v>
      </c>
      <c r="D89">
        <v>1.3</v>
      </c>
      <c r="E89">
        <v>211</v>
      </c>
      <c r="F89">
        <v>1</v>
      </c>
      <c r="H89">
        <v>93</v>
      </c>
      <c r="I89" t="s">
        <v>29</v>
      </c>
      <c r="J89" s="1">
        <f>DATEVALUE(RIGHT(jaar_zip[[#This Row],[YYYYMMDD]],2)&amp;"-"&amp;MID(jaar_zip[[#This Row],[YYYYMMDD]],5,2)&amp;"-"&amp;LEFT(jaar_zip[[#This Row],[YYYYMMDD]],4))</f>
        <v>45660</v>
      </c>
      <c r="K89" t="str">
        <f>IF(AND(VALUE(MONTH(jaar_zip[[#This Row],[Datum]]))=1,VALUE(WEEKNUM(jaar_zip[[#This Row],[Datum]],21))&gt;51),RIGHT(YEAR(jaar_zip[[#This Row],[Datum]])-1,2),RIGHT(YEAR(jaar_zip[[#This Row],[Datum]]),2))&amp;"-"&amp; TEXT(WEEKNUM(jaar_zip[[#This Row],[Datum]],21),"00")</f>
        <v>25-01</v>
      </c>
      <c r="L89">
        <f>MONTH(jaar_zip[[#This Row],[Datum]])</f>
        <v>1</v>
      </c>
      <c r="M89">
        <f>IF(ISNUMBER(jaar_zip[[#This Row],[etmaaltemperatuur]]),IF(jaar_zip[[#This Row],[etmaaltemperatuur]]&lt;stookgrens,stookgrens-jaar_zip[[#This Row],[etmaaltemperatuur]],0),"")</f>
        <v>16.7</v>
      </c>
      <c r="N89">
        <f>IF(ISNUMBER(jaar_zip[[#This Row],[graaddagen]]),IF(OR(MONTH(jaar_zip[[#This Row],[Datum]])=1,MONTH(jaar_zip[[#This Row],[Datum]])=2,MONTH(jaar_zip[[#This Row],[Datum]])=11,MONTH(jaar_zip[[#This Row],[Datum]])=12),1.1,IF(OR(MONTH(jaar_zip[[#This Row],[Datum]])=3,MONTH(jaar_zip[[#This Row],[Datum]])=10),1,0.8))*jaar_zip[[#This Row],[graaddagen]],"")</f>
        <v>18.37</v>
      </c>
      <c r="O89">
        <f>IF(ISNUMBER(jaar_zip[[#This Row],[etmaaltemperatuur]]),IF(jaar_zip[[#This Row],[etmaaltemperatuur]]&gt;stookgrens,jaar_zip[[#This Row],[etmaaltemperatuur]]-stookgrens,0),"")</f>
        <v>0</v>
      </c>
    </row>
    <row r="90" spans="1:15" x14ac:dyDescent="0.25">
      <c r="A90">
        <v>283</v>
      </c>
      <c r="B90">
        <v>20250104</v>
      </c>
      <c r="C90">
        <v>2.2999999999999998</v>
      </c>
      <c r="D90">
        <v>1.2</v>
      </c>
      <c r="E90">
        <v>119</v>
      </c>
      <c r="F90">
        <v>0</v>
      </c>
      <c r="H90">
        <v>96</v>
      </c>
      <c r="I90" t="s">
        <v>29</v>
      </c>
      <c r="J90" s="1">
        <f>DATEVALUE(RIGHT(jaar_zip[[#This Row],[YYYYMMDD]],2)&amp;"-"&amp;MID(jaar_zip[[#This Row],[YYYYMMDD]],5,2)&amp;"-"&amp;LEFT(jaar_zip[[#This Row],[YYYYMMDD]],4))</f>
        <v>45661</v>
      </c>
      <c r="K90" t="str">
        <f>IF(AND(VALUE(MONTH(jaar_zip[[#This Row],[Datum]]))=1,VALUE(WEEKNUM(jaar_zip[[#This Row],[Datum]],21))&gt;51),RIGHT(YEAR(jaar_zip[[#This Row],[Datum]])-1,2),RIGHT(YEAR(jaar_zip[[#This Row],[Datum]]),2))&amp;"-"&amp; TEXT(WEEKNUM(jaar_zip[[#This Row],[Datum]],21),"00")</f>
        <v>25-01</v>
      </c>
      <c r="L90">
        <f>MONTH(jaar_zip[[#This Row],[Datum]])</f>
        <v>1</v>
      </c>
      <c r="M90">
        <f>IF(ISNUMBER(jaar_zip[[#This Row],[etmaaltemperatuur]]),IF(jaar_zip[[#This Row],[etmaaltemperatuur]]&lt;stookgrens,stookgrens-jaar_zip[[#This Row],[etmaaltemperatuur]],0),"")</f>
        <v>16.8</v>
      </c>
      <c r="N90">
        <f>IF(ISNUMBER(jaar_zip[[#This Row],[graaddagen]]),IF(OR(MONTH(jaar_zip[[#This Row],[Datum]])=1,MONTH(jaar_zip[[#This Row],[Datum]])=2,MONTH(jaar_zip[[#This Row],[Datum]])=11,MONTH(jaar_zip[[#This Row],[Datum]])=12),1.1,IF(OR(MONTH(jaar_zip[[#This Row],[Datum]])=3,MONTH(jaar_zip[[#This Row],[Datum]])=10),1,0.8))*jaar_zip[[#This Row],[graaddagen]],"")</f>
        <v>18.480000000000004</v>
      </c>
      <c r="O90">
        <f>IF(ISNUMBER(jaar_zip[[#This Row],[etmaaltemperatuur]]),IF(jaar_zip[[#This Row],[etmaaltemperatuur]]&gt;stookgrens,jaar_zip[[#This Row],[etmaaltemperatuur]]-stookgrens,0),"")</f>
        <v>0</v>
      </c>
    </row>
    <row r="91" spans="1:15" x14ac:dyDescent="0.25">
      <c r="A91">
        <v>283</v>
      </c>
      <c r="B91">
        <v>20250105</v>
      </c>
      <c r="C91">
        <v>4.7</v>
      </c>
      <c r="D91">
        <v>4.9000000000000004</v>
      </c>
      <c r="E91">
        <v>64</v>
      </c>
      <c r="F91">
        <v>18.8</v>
      </c>
      <c r="H91">
        <v>95</v>
      </c>
      <c r="I91" t="s">
        <v>29</v>
      </c>
      <c r="J91" s="1">
        <f>DATEVALUE(RIGHT(jaar_zip[[#This Row],[YYYYMMDD]],2)&amp;"-"&amp;MID(jaar_zip[[#This Row],[YYYYMMDD]],5,2)&amp;"-"&amp;LEFT(jaar_zip[[#This Row],[YYYYMMDD]],4))</f>
        <v>45662</v>
      </c>
      <c r="K91" t="str">
        <f>IF(AND(VALUE(MONTH(jaar_zip[[#This Row],[Datum]]))=1,VALUE(WEEKNUM(jaar_zip[[#This Row],[Datum]],21))&gt;51),RIGHT(YEAR(jaar_zip[[#This Row],[Datum]])-1,2),RIGHT(YEAR(jaar_zip[[#This Row],[Datum]]),2))&amp;"-"&amp; TEXT(WEEKNUM(jaar_zip[[#This Row],[Datum]],21),"00")</f>
        <v>25-01</v>
      </c>
      <c r="L91">
        <f>MONTH(jaar_zip[[#This Row],[Datum]])</f>
        <v>1</v>
      </c>
      <c r="M91">
        <f>IF(ISNUMBER(jaar_zip[[#This Row],[etmaaltemperatuur]]),IF(jaar_zip[[#This Row],[etmaaltemperatuur]]&lt;stookgrens,stookgrens-jaar_zip[[#This Row],[etmaaltemperatuur]],0),"")</f>
        <v>13.1</v>
      </c>
      <c r="N91">
        <f>IF(ISNUMBER(jaar_zip[[#This Row],[graaddagen]]),IF(OR(MONTH(jaar_zip[[#This Row],[Datum]])=1,MONTH(jaar_zip[[#This Row],[Datum]])=2,MONTH(jaar_zip[[#This Row],[Datum]])=11,MONTH(jaar_zip[[#This Row],[Datum]])=12),1.1,IF(OR(MONTH(jaar_zip[[#This Row],[Datum]])=3,MONTH(jaar_zip[[#This Row],[Datum]])=10),1,0.8))*jaar_zip[[#This Row],[graaddagen]],"")</f>
        <v>14.41</v>
      </c>
      <c r="O91">
        <f>IF(ISNUMBER(jaar_zip[[#This Row],[etmaaltemperatuur]]),IF(jaar_zip[[#This Row],[etmaaltemperatuur]]&gt;stookgrens,jaar_zip[[#This Row],[etmaaltemperatuur]]-stookgrens,0),"")</f>
        <v>0</v>
      </c>
    </row>
    <row r="92" spans="1:15" x14ac:dyDescent="0.25">
      <c r="A92">
        <v>286</v>
      </c>
      <c r="B92">
        <v>20250101</v>
      </c>
      <c r="C92">
        <v>12.4</v>
      </c>
      <c r="D92">
        <v>7.5</v>
      </c>
      <c r="E92">
        <v>42</v>
      </c>
      <c r="F92">
        <v>10.3</v>
      </c>
      <c r="H92">
        <v>88</v>
      </c>
      <c r="I92" t="s">
        <v>30</v>
      </c>
      <c r="J92" s="1">
        <f>DATEVALUE(RIGHT(jaar_zip[[#This Row],[YYYYMMDD]],2)&amp;"-"&amp;MID(jaar_zip[[#This Row],[YYYYMMDD]],5,2)&amp;"-"&amp;LEFT(jaar_zip[[#This Row],[YYYYMMDD]],4))</f>
        <v>45658</v>
      </c>
      <c r="K92" t="str">
        <f>IF(AND(VALUE(MONTH(jaar_zip[[#This Row],[Datum]]))=1,VALUE(WEEKNUM(jaar_zip[[#This Row],[Datum]],21))&gt;51),RIGHT(YEAR(jaar_zip[[#This Row],[Datum]])-1,2),RIGHT(YEAR(jaar_zip[[#This Row],[Datum]]),2))&amp;"-"&amp; TEXT(WEEKNUM(jaar_zip[[#This Row],[Datum]],21),"00")</f>
        <v>25-01</v>
      </c>
      <c r="L92">
        <f>MONTH(jaar_zip[[#This Row],[Datum]])</f>
        <v>1</v>
      </c>
      <c r="M92">
        <f>IF(ISNUMBER(jaar_zip[[#This Row],[etmaaltemperatuur]]),IF(jaar_zip[[#This Row],[etmaaltemperatuur]]&lt;stookgrens,stookgrens-jaar_zip[[#This Row],[etmaaltemperatuur]],0),"")</f>
        <v>10.5</v>
      </c>
      <c r="N92">
        <f>IF(ISNUMBER(jaar_zip[[#This Row],[graaddagen]]),IF(OR(MONTH(jaar_zip[[#This Row],[Datum]])=1,MONTH(jaar_zip[[#This Row],[Datum]])=2,MONTH(jaar_zip[[#This Row],[Datum]])=11,MONTH(jaar_zip[[#This Row],[Datum]])=12),1.1,IF(OR(MONTH(jaar_zip[[#This Row],[Datum]])=3,MONTH(jaar_zip[[#This Row],[Datum]])=10),1,0.8))*jaar_zip[[#This Row],[graaddagen]],"")</f>
        <v>11.55</v>
      </c>
      <c r="O92">
        <f>IF(ISNUMBER(jaar_zip[[#This Row],[etmaaltemperatuur]]),IF(jaar_zip[[#This Row],[etmaaltemperatuur]]&gt;stookgrens,jaar_zip[[#This Row],[etmaaltemperatuur]]-stookgrens,0),"")</f>
        <v>0</v>
      </c>
    </row>
    <row r="93" spans="1:15" x14ac:dyDescent="0.25">
      <c r="A93">
        <v>286</v>
      </c>
      <c r="B93">
        <v>20250102</v>
      </c>
      <c r="C93">
        <v>5.0999999999999996</v>
      </c>
      <c r="D93">
        <v>2.6</v>
      </c>
      <c r="E93">
        <v>322</v>
      </c>
      <c r="F93">
        <v>3.4</v>
      </c>
      <c r="H93">
        <v>91</v>
      </c>
      <c r="I93" t="s">
        <v>30</v>
      </c>
      <c r="J93" s="1">
        <f>DATEVALUE(RIGHT(jaar_zip[[#This Row],[YYYYMMDD]],2)&amp;"-"&amp;MID(jaar_zip[[#This Row],[YYYYMMDD]],5,2)&amp;"-"&amp;LEFT(jaar_zip[[#This Row],[YYYYMMDD]],4))</f>
        <v>45659</v>
      </c>
      <c r="K93" t="str">
        <f>IF(AND(VALUE(MONTH(jaar_zip[[#This Row],[Datum]]))=1,VALUE(WEEKNUM(jaar_zip[[#This Row],[Datum]],21))&gt;51),RIGHT(YEAR(jaar_zip[[#This Row],[Datum]])-1,2),RIGHT(YEAR(jaar_zip[[#This Row],[Datum]]),2))&amp;"-"&amp; TEXT(WEEKNUM(jaar_zip[[#This Row],[Datum]],21),"00")</f>
        <v>25-01</v>
      </c>
      <c r="L93">
        <f>MONTH(jaar_zip[[#This Row],[Datum]])</f>
        <v>1</v>
      </c>
      <c r="M93">
        <f>IF(ISNUMBER(jaar_zip[[#This Row],[etmaaltemperatuur]]),IF(jaar_zip[[#This Row],[etmaaltemperatuur]]&lt;stookgrens,stookgrens-jaar_zip[[#This Row],[etmaaltemperatuur]],0),"")</f>
        <v>15.4</v>
      </c>
      <c r="N93">
        <f>IF(ISNUMBER(jaar_zip[[#This Row],[graaddagen]]),IF(OR(MONTH(jaar_zip[[#This Row],[Datum]])=1,MONTH(jaar_zip[[#This Row],[Datum]])=2,MONTH(jaar_zip[[#This Row],[Datum]])=11,MONTH(jaar_zip[[#This Row],[Datum]])=12),1.1,IF(OR(MONTH(jaar_zip[[#This Row],[Datum]])=3,MONTH(jaar_zip[[#This Row],[Datum]])=10),1,0.8))*jaar_zip[[#This Row],[graaddagen]],"")</f>
        <v>16.940000000000001</v>
      </c>
      <c r="O93">
        <f>IF(ISNUMBER(jaar_zip[[#This Row],[etmaaltemperatuur]]),IF(jaar_zip[[#This Row],[etmaaltemperatuur]]&gt;stookgrens,jaar_zip[[#This Row],[etmaaltemperatuur]]-stookgrens,0),"")</f>
        <v>0</v>
      </c>
    </row>
    <row r="94" spans="1:15" x14ac:dyDescent="0.25">
      <c r="A94">
        <v>286</v>
      </c>
      <c r="B94">
        <v>20250103</v>
      </c>
      <c r="C94">
        <v>6</v>
      </c>
      <c r="D94">
        <v>1</v>
      </c>
      <c r="E94">
        <v>134</v>
      </c>
      <c r="F94">
        <v>4.0999999999999996</v>
      </c>
      <c r="H94">
        <v>91</v>
      </c>
      <c r="I94" t="s">
        <v>30</v>
      </c>
      <c r="J94" s="1">
        <f>DATEVALUE(RIGHT(jaar_zip[[#This Row],[YYYYMMDD]],2)&amp;"-"&amp;MID(jaar_zip[[#This Row],[YYYYMMDD]],5,2)&amp;"-"&amp;LEFT(jaar_zip[[#This Row],[YYYYMMDD]],4))</f>
        <v>45660</v>
      </c>
      <c r="K94" t="str">
        <f>IF(AND(VALUE(MONTH(jaar_zip[[#This Row],[Datum]]))=1,VALUE(WEEKNUM(jaar_zip[[#This Row],[Datum]],21))&gt;51),RIGHT(YEAR(jaar_zip[[#This Row],[Datum]])-1,2),RIGHT(YEAR(jaar_zip[[#This Row],[Datum]]),2))&amp;"-"&amp; TEXT(WEEKNUM(jaar_zip[[#This Row],[Datum]],21),"00")</f>
        <v>25-01</v>
      </c>
      <c r="L94">
        <f>MONTH(jaar_zip[[#This Row],[Datum]])</f>
        <v>1</v>
      </c>
      <c r="M94">
        <f>IF(ISNUMBER(jaar_zip[[#This Row],[etmaaltemperatuur]]),IF(jaar_zip[[#This Row],[etmaaltemperatuur]]&lt;stookgrens,stookgrens-jaar_zip[[#This Row],[etmaaltemperatuur]],0),"")</f>
        <v>17</v>
      </c>
      <c r="N94">
        <f>IF(ISNUMBER(jaar_zip[[#This Row],[graaddagen]]),IF(OR(MONTH(jaar_zip[[#This Row],[Datum]])=1,MONTH(jaar_zip[[#This Row],[Datum]])=2,MONTH(jaar_zip[[#This Row],[Datum]])=11,MONTH(jaar_zip[[#This Row],[Datum]])=12),1.1,IF(OR(MONTH(jaar_zip[[#This Row],[Datum]])=3,MONTH(jaar_zip[[#This Row],[Datum]])=10),1,0.8))*jaar_zip[[#This Row],[graaddagen]],"")</f>
        <v>18.700000000000003</v>
      </c>
      <c r="O94">
        <f>IF(ISNUMBER(jaar_zip[[#This Row],[etmaaltemperatuur]]),IF(jaar_zip[[#This Row],[etmaaltemperatuur]]&gt;stookgrens,jaar_zip[[#This Row],[etmaaltemperatuur]]-stookgrens,0),"")</f>
        <v>0</v>
      </c>
    </row>
    <row r="95" spans="1:15" x14ac:dyDescent="0.25">
      <c r="A95">
        <v>286</v>
      </c>
      <c r="B95">
        <v>20250104</v>
      </c>
      <c r="C95">
        <v>4</v>
      </c>
      <c r="D95">
        <v>0.4</v>
      </c>
      <c r="E95">
        <v>153</v>
      </c>
      <c r="F95">
        <v>0.1</v>
      </c>
      <c r="H95">
        <v>96</v>
      </c>
      <c r="I95" t="s">
        <v>30</v>
      </c>
      <c r="J95" s="1">
        <f>DATEVALUE(RIGHT(jaar_zip[[#This Row],[YYYYMMDD]],2)&amp;"-"&amp;MID(jaar_zip[[#This Row],[YYYYMMDD]],5,2)&amp;"-"&amp;LEFT(jaar_zip[[#This Row],[YYYYMMDD]],4))</f>
        <v>45661</v>
      </c>
      <c r="K95" t="str">
        <f>IF(AND(VALUE(MONTH(jaar_zip[[#This Row],[Datum]]))=1,VALUE(WEEKNUM(jaar_zip[[#This Row],[Datum]],21))&gt;51),RIGHT(YEAR(jaar_zip[[#This Row],[Datum]])-1,2),RIGHT(YEAR(jaar_zip[[#This Row],[Datum]]),2))&amp;"-"&amp; TEXT(WEEKNUM(jaar_zip[[#This Row],[Datum]],21),"00")</f>
        <v>25-01</v>
      </c>
      <c r="L95">
        <f>MONTH(jaar_zip[[#This Row],[Datum]])</f>
        <v>1</v>
      </c>
      <c r="M95">
        <f>IF(ISNUMBER(jaar_zip[[#This Row],[etmaaltemperatuur]]),IF(jaar_zip[[#This Row],[etmaaltemperatuur]]&lt;stookgrens,stookgrens-jaar_zip[[#This Row],[etmaaltemperatuur]],0),"")</f>
        <v>17.600000000000001</v>
      </c>
      <c r="N95">
        <f>IF(ISNUMBER(jaar_zip[[#This Row],[graaddagen]]),IF(OR(MONTH(jaar_zip[[#This Row],[Datum]])=1,MONTH(jaar_zip[[#This Row],[Datum]])=2,MONTH(jaar_zip[[#This Row],[Datum]])=11,MONTH(jaar_zip[[#This Row],[Datum]])=12),1.1,IF(OR(MONTH(jaar_zip[[#This Row],[Datum]])=3,MONTH(jaar_zip[[#This Row],[Datum]])=10),1,0.8))*jaar_zip[[#This Row],[graaddagen]],"")</f>
        <v>19.360000000000003</v>
      </c>
      <c r="O95">
        <f>IF(ISNUMBER(jaar_zip[[#This Row],[etmaaltemperatuur]]),IF(jaar_zip[[#This Row],[etmaaltemperatuur]]&gt;stookgrens,jaar_zip[[#This Row],[etmaaltemperatuur]]-stookgrens,0),"")</f>
        <v>0</v>
      </c>
    </row>
    <row r="96" spans="1:15" x14ac:dyDescent="0.25">
      <c r="A96">
        <v>286</v>
      </c>
      <c r="B96">
        <v>20250105</v>
      </c>
      <c r="C96">
        <v>5.6</v>
      </c>
      <c r="D96">
        <v>2.7</v>
      </c>
      <c r="E96">
        <v>61</v>
      </c>
      <c r="F96">
        <v>10.9</v>
      </c>
      <c r="H96">
        <v>95</v>
      </c>
      <c r="I96" t="s">
        <v>30</v>
      </c>
      <c r="J96" s="1">
        <f>DATEVALUE(RIGHT(jaar_zip[[#This Row],[YYYYMMDD]],2)&amp;"-"&amp;MID(jaar_zip[[#This Row],[YYYYMMDD]],5,2)&amp;"-"&amp;LEFT(jaar_zip[[#This Row],[YYYYMMDD]],4))</f>
        <v>45662</v>
      </c>
      <c r="K96" t="str">
        <f>IF(AND(VALUE(MONTH(jaar_zip[[#This Row],[Datum]]))=1,VALUE(WEEKNUM(jaar_zip[[#This Row],[Datum]],21))&gt;51),RIGHT(YEAR(jaar_zip[[#This Row],[Datum]])-1,2),RIGHT(YEAR(jaar_zip[[#This Row],[Datum]]),2))&amp;"-"&amp; TEXT(WEEKNUM(jaar_zip[[#This Row],[Datum]],21),"00")</f>
        <v>25-01</v>
      </c>
      <c r="L96">
        <f>MONTH(jaar_zip[[#This Row],[Datum]])</f>
        <v>1</v>
      </c>
      <c r="M96">
        <f>IF(ISNUMBER(jaar_zip[[#This Row],[etmaaltemperatuur]]),IF(jaar_zip[[#This Row],[etmaaltemperatuur]]&lt;stookgrens,stookgrens-jaar_zip[[#This Row],[etmaaltemperatuur]],0),"")</f>
        <v>15.3</v>
      </c>
      <c r="N96">
        <f>IF(ISNUMBER(jaar_zip[[#This Row],[graaddagen]]),IF(OR(MONTH(jaar_zip[[#This Row],[Datum]])=1,MONTH(jaar_zip[[#This Row],[Datum]])=2,MONTH(jaar_zip[[#This Row],[Datum]])=11,MONTH(jaar_zip[[#This Row],[Datum]])=12),1.1,IF(OR(MONTH(jaar_zip[[#This Row],[Datum]])=3,MONTH(jaar_zip[[#This Row],[Datum]])=10),1,0.8))*jaar_zip[[#This Row],[graaddagen]],"")</f>
        <v>16.830000000000002</v>
      </c>
      <c r="O96">
        <f>IF(ISNUMBER(jaar_zip[[#This Row],[etmaaltemperatuur]]),IF(jaar_zip[[#This Row],[etmaaltemperatuur]]&gt;stookgrens,jaar_zip[[#This Row],[etmaaltemperatuur]]-stookgrens,0),"")</f>
        <v>0</v>
      </c>
    </row>
    <row r="97" spans="1:15" x14ac:dyDescent="0.25">
      <c r="A97">
        <v>290</v>
      </c>
      <c r="B97">
        <v>20250101</v>
      </c>
      <c r="C97">
        <v>8.8000000000000007</v>
      </c>
      <c r="D97">
        <v>6.7</v>
      </c>
      <c r="E97">
        <v>41</v>
      </c>
      <c r="F97">
        <v>9.4</v>
      </c>
      <c r="G97">
        <v>1008.8</v>
      </c>
      <c r="H97">
        <v>85</v>
      </c>
      <c r="I97" t="s">
        <v>31</v>
      </c>
      <c r="J97" s="1">
        <f>DATEVALUE(RIGHT(jaar_zip[[#This Row],[YYYYMMDD]],2)&amp;"-"&amp;MID(jaar_zip[[#This Row],[YYYYMMDD]],5,2)&amp;"-"&amp;LEFT(jaar_zip[[#This Row],[YYYYMMDD]],4))</f>
        <v>45658</v>
      </c>
      <c r="K97" t="str">
        <f>IF(AND(VALUE(MONTH(jaar_zip[[#This Row],[Datum]]))=1,VALUE(WEEKNUM(jaar_zip[[#This Row],[Datum]],21))&gt;51),RIGHT(YEAR(jaar_zip[[#This Row],[Datum]])-1,2),RIGHT(YEAR(jaar_zip[[#This Row],[Datum]]),2))&amp;"-"&amp; TEXT(WEEKNUM(jaar_zip[[#This Row],[Datum]],21),"00")</f>
        <v>25-01</v>
      </c>
      <c r="L97">
        <f>MONTH(jaar_zip[[#This Row],[Datum]])</f>
        <v>1</v>
      </c>
      <c r="M97">
        <f>IF(ISNUMBER(jaar_zip[[#This Row],[etmaaltemperatuur]]),IF(jaar_zip[[#This Row],[etmaaltemperatuur]]&lt;stookgrens,stookgrens-jaar_zip[[#This Row],[etmaaltemperatuur]],0),"")</f>
        <v>11.3</v>
      </c>
      <c r="N97">
        <f>IF(ISNUMBER(jaar_zip[[#This Row],[graaddagen]]),IF(OR(MONTH(jaar_zip[[#This Row],[Datum]])=1,MONTH(jaar_zip[[#This Row],[Datum]])=2,MONTH(jaar_zip[[#This Row],[Datum]])=11,MONTH(jaar_zip[[#This Row],[Datum]])=12),1.1,IF(OR(MONTH(jaar_zip[[#This Row],[Datum]])=3,MONTH(jaar_zip[[#This Row],[Datum]])=10),1,0.8))*jaar_zip[[#This Row],[graaddagen]],"")</f>
        <v>12.430000000000001</v>
      </c>
      <c r="O97">
        <f>IF(ISNUMBER(jaar_zip[[#This Row],[etmaaltemperatuur]]),IF(jaar_zip[[#This Row],[etmaaltemperatuur]]&gt;stookgrens,jaar_zip[[#This Row],[etmaaltemperatuur]]-stookgrens,0),"")</f>
        <v>0</v>
      </c>
    </row>
    <row r="98" spans="1:15" x14ac:dyDescent="0.25">
      <c r="A98">
        <v>290</v>
      </c>
      <c r="B98">
        <v>20250102</v>
      </c>
      <c r="C98">
        <v>3.6</v>
      </c>
      <c r="D98">
        <v>2.6</v>
      </c>
      <c r="E98">
        <v>373</v>
      </c>
      <c r="F98">
        <v>0.2</v>
      </c>
      <c r="G98">
        <v>1012.6</v>
      </c>
      <c r="H98">
        <v>89</v>
      </c>
      <c r="I98" t="s">
        <v>31</v>
      </c>
      <c r="J98" s="1">
        <f>DATEVALUE(RIGHT(jaar_zip[[#This Row],[YYYYMMDD]],2)&amp;"-"&amp;MID(jaar_zip[[#This Row],[YYYYMMDD]],5,2)&amp;"-"&amp;LEFT(jaar_zip[[#This Row],[YYYYMMDD]],4))</f>
        <v>45659</v>
      </c>
      <c r="K98" t="str">
        <f>IF(AND(VALUE(MONTH(jaar_zip[[#This Row],[Datum]]))=1,VALUE(WEEKNUM(jaar_zip[[#This Row],[Datum]],21))&gt;51),RIGHT(YEAR(jaar_zip[[#This Row],[Datum]])-1,2),RIGHT(YEAR(jaar_zip[[#This Row],[Datum]]),2))&amp;"-"&amp; TEXT(WEEKNUM(jaar_zip[[#This Row],[Datum]],21),"00")</f>
        <v>25-01</v>
      </c>
      <c r="L98">
        <f>MONTH(jaar_zip[[#This Row],[Datum]])</f>
        <v>1</v>
      </c>
      <c r="M98">
        <f>IF(ISNUMBER(jaar_zip[[#This Row],[etmaaltemperatuur]]),IF(jaar_zip[[#This Row],[etmaaltemperatuur]]&lt;stookgrens,stookgrens-jaar_zip[[#This Row],[etmaaltemperatuur]],0),"")</f>
        <v>15.4</v>
      </c>
      <c r="N98">
        <f>IF(ISNUMBER(jaar_zip[[#This Row],[graaddagen]]),IF(OR(MONTH(jaar_zip[[#This Row],[Datum]])=1,MONTH(jaar_zip[[#This Row],[Datum]])=2,MONTH(jaar_zip[[#This Row],[Datum]])=11,MONTH(jaar_zip[[#This Row],[Datum]])=12),1.1,IF(OR(MONTH(jaar_zip[[#This Row],[Datum]])=3,MONTH(jaar_zip[[#This Row],[Datum]])=10),1,0.8))*jaar_zip[[#This Row],[graaddagen]],"")</f>
        <v>16.940000000000001</v>
      </c>
      <c r="O98">
        <f>IF(ISNUMBER(jaar_zip[[#This Row],[etmaaltemperatuur]]),IF(jaar_zip[[#This Row],[etmaaltemperatuur]]&gt;stookgrens,jaar_zip[[#This Row],[etmaaltemperatuur]]-stookgrens,0),"")</f>
        <v>0</v>
      </c>
    </row>
    <row r="99" spans="1:15" x14ac:dyDescent="0.25">
      <c r="A99">
        <v>290</v>
      </c>
      <c r="B99">
        <v>20250103</v>
      </c>
      <c r="C99">
        <v>4.5999999999999996</v>
      </c>
      <c r="D99">
        <v>0.9</v>
      </c>
      <c r="E99">
        <v>175</v>
      </c>
      <c r="F99">
        <v>1.2</v>
      </c>
      <c r="G99">
        <v>1017.1</v>
      </c>
      <c r="H99">
        <v>92</v>
      </c>
      <c r="I99" t="s">
        <v>31</v>
      </c>
      <c r="J99" s="1">
        <f>DATEVALUE(RIGHT(jaar_zip[[#This Row],[YYYYMMDD]],2)&amp;"-"&amp;MID(jaar_zip[[#This Row],[YYYYMMDD]],5,2)&amp;"-"&amp;LEFT(jaar_zip[[#This Row],[YYYYMMDD]],4))</f>
        <v>45660</v>
      </c>
      <c r="K99" t="str">
        <f>IF(AND(VALUE(MONTH(jaar_zip[[#This Row],[Datum]]))=1,VALUE(WEEKNUM(jaar_zip[[#This Row],[Datum]],21))&gt;51),RIGHT(YEAR(jaar_zip[[#This Row],[Datum]])-1,2),RIGHT(YEAR(jaar_zip[[#This Row],[Datum]]),2))&amp;"-"&amp; TEXT(WEEKNUM(jaar_zip[[#This Row],[Datum]],21),"00")</f>
        <v>25-01</v>
      </c>
      <c r="L99">
        <f>MONTH(jaar_zip[[#This Row],[Datum]])</f>
        <v>1</v>
      </c>
      <c r="M99">
        <f>IF(ISNUMBER(jaar_zip[[#This Row],[etmaaltemperatuur]]),IF(jaar_zip[[#This Row],[etmaaltemperatuur]]&lt;stookgrens,stookgrens-jaar_zip[[#This Row],[etmaaltemperatuur]],0),"")</f>
        <v>17.100000000000001</v>
      </c>
      <c r="N99">
        <f>IF(ISNUMBER(jaar_zip[[#This Row],[graaddagen]]),IF(OR(MONTH(jaar_zip[[#This Row],[Datum]])=1,MONTH(jaar_zip[[#This Row],[Datum]])=2,MONTH(jaar_zip[[#This Row],[Datum]])=11,MONTH(jaar_zip[[#This Row],[Datum]])=12),1.1,IF(OR(MONTH(jaar_zip[[#This Row],[Datum]])=3,MONTH(jaar_zip[[#This Row],[Datum]])=10),1,0.8))*jaar_zip[[#This Row],[graaddagen]],"")</f>
        <v>18.810000000000002</v>
      </c>
      <c r="O99">
        <f>IF(ISNUMBER(jaar_zip[[#This Row],[etmaaltemperatuur]]),IF(jaar_zip[[#This Row],[etmaaltemperatuur]]&gt;stookgrens,jaar_zip[[#This Row],[etmaaltemperatuur]]-stookgrens,0),"")</f>
        <v>0</v>
      </c>
    </row>
    <row r="100" spans="1:15" x14ac:dyDescent="0.25">
      <c r="A100">
        <v>290</v>
      </c>
      <c r="B100">
        <v>20250104</v>
      </c>
      <c r="C100">
        <v>2.8</v>
      </c>
      <c r="D100">
        <v>0.9</v>
      </c>
      <c r="E100">
        <v>124</v>
      </c>
      <c r="F100">
        <v>-0.1</v>
      </c>
      <c r="G100">
        <v>1017.2</v>
      </c>
      <c r="H100">
        <v>94</v>
      </c>
      <c r="I100" t="s">
        <v>31</v>
      </c>
      <c r="J100" s="1">
        <f>DATEVALUE(RIGHT(jaar_zip[[#This Row],[YYYYMMDD]],2)&amp;"-"&amp;MID(jaar_zip[[#This Row],[YYYYMMDD]],5,2)&amp;"-"&amp;LEFT(jaar_zip[[#This Row],[YYYYMMDD]],4))</f>
        <v>45661</v>
      </c>
      <c r="K100" t="str">
        <f>IF(AND(VALUE(MONTH(jaar_zip[[#This Row],[Datum]]))=1,VALUE(WEEKNUM(jaar_zip[[#This Row],[Datum]],21))&gt;51),RIGHT(YEAR(jaar_zip[[#This Row],[Datum]])-1,2),RIGHT(YEAR(jaar_zip[[#This Row],[Datum]]),2))&amp;"-"&amp; TEXT(WEEKNUM(jaar_zip[[#This Row],[Datum]],21),"00")</f>
        <v>25-01</v>
      </c>
      <c r="L100">
        <f>MONTH(jaar_zip[[#This Row],[Datum]])</f>
        <v>1</v>
      </c>
      <c r="M100">
        <f>IF(ISNUMBER(jaar_zip[[#This Row],[etmaaltemperatuur]]),IF(jaar_zip[[#This Row],[etmaaltemperatuur]]&lt;stookgrens,stookgrens-jaar_zip[[#This Row],[etmaaltemperatuur]],0),"")</f>
        <v>17.100000000000001</v>
      </c>
      <c r="N100">
        <f>IF(ISNUMBER(jaar_zip[[#This Row],[graaddagen]]),IF(OR(MONTH(jaar_zip[[#This Row],[Datum]])=1,MONTH(jaar_zip[[#This Row],[Datum]])=2,MONTH(jaar_zip[[#This Row],[Datum]])=11,MONTH(jaar_zip[[#This Row],[Datum]])=12),1.1,IF(OR(MONTH(jaar_zip[[#This Row],[Datum]])=3,MONTH(jaar_zip[[#This Row],[Datum]])=10),1,0.8))*jaar_zip[[#This Row],[graaddagen]],"")</f>
        <v>18.810000000000002</v>
      </c>
      <c r="O100">
        <f>IF(ISNUMBER(jaar_zip[[#This Row],[etmaaltemperatuur]]),IF(jaar_zip[[#This Row],[etmaaltemperatuur]]&gt;stookgrens,jaar_zip[[#This Row],[etmaaltemperatuur]]-stookgrens,0),"")</f>
        <v>0</v>
      </c>
    </row>
    <row r="101" spans="1:15" x14ac:dyDescent="0.25">
      <c r="A101">
        <v>290</v>
      </c>
      <c r="B101">
        <v>20250105</v>
      </c>
      <c r="C101">
        <v>4.9000000000000004</v>
      </c>
      <c r="D101">
        <v>4.5999999999999996</v>
      </c>
      <c r="E101">
        <v>66</v>
      </c>
      <c r="F101">
        <v>17.8</v>
      </c>
      <c r="G101">
        <v>995.7</v>
      </c>
      <c r="H101">
        <v>93</v>
      </c>
      <c r="I101" t="s">
        <v>31</v>
      </c>
      <c r="J101" s="1">
        <f>DATEVALUE(RIGHT(jaar_zip[[#This Row],[YYYYMMDD]],2)&amp;"-"&amp;MID(jaar_zip[[#This Row],[YYYYMMDD]],5,2)&amp;"-"&amp;LEFT(jaar_zip[[#This Row],[YYYYMMDD]],4))</f>
        <v>45662</v>
      </c>
      <c r="K101" t="str">
        <f>IF(AND(VALUE(MONTH(jaar_zip[[#This Row],[Datum]]))=1,VALUE(WEEKNUM(jaar_zip[[#This Row],[Datum]],21))&gt;51),RIGHT(YEAR(jaar_zip[[#This Row],[Datum]])-1,2),RIGHT(YEAR(jaar_zip[[#This Row],[Datum]]),2))&amp;"-"&amp; TEXT(WEEKNUM(jaar_zip[[#This Row],[Datum]],21),"00")</f>
        <v>25-01</v>
      </c>
      <c r="L101">
        <f>MONTH(jaar_zip[[#This Row],[Datum]])</f>
        <v>1</v>
      </c>
      <c r="M101">
        <f>IF(ISNUMBER(jaar_zip[[#This Row],[etmaaltemperatuur]]),IF(jaar_zip[[#This Row],[etmaaltemperatuur]]&lt;stookgrens,stookgrens-jaar_zip[[#This Row],[etmaaltemperatuur]],0),"")</f>
        <v>13.4</v>
      </c>
      <c r="N101">
        <f>IF(ISNUMBER(jaar_zip[[#This Row],[graaddagen]]),IF(OR(MONTH(jaar_zip[[#This Row],[Datum]])=1,MONTH(jaar_zip[[#This Row],[Datum]])=2,MONTH(jaar_zip[[#This Row],[Datum]])=11,MONTH(jaar_zip[[#This Row],[Datum]])=12),1.1,IF(OR(MONTH(jaar_zip[[#This Row],[Datum]])=3,MONTH(jaar_zip[[#This Row],[Datum]])=10),1,0.8))*jaar_zip[[#This Row],[graaddagen]],"")</f>
        <v>14.740000000000002</v>
      </c>
      <c r="O101">
        <f>IF(ISNUMBER(jaar_zip[[#This Row],[etmaaltemperatuur]]),IF(jaar_zip[[#This Row],[etmaaltemperatuur]]&gt;stookgrens,jaar_zip[[#This Row],[etmaaltemperatuur]]-stookgrens,0),"")</f>
        <v>0</v>
      </c>
    </row>
    <row r="102" spans="1:15" x14ac:dyDescent="0.25">
      <c r="A102">
        <v>310</v>
      </c>
      <c r="B102">
        <v>20250101</v>
      </c>
      <c r="C102">
        <v>13</v>
      </c>
      <c r="D102">
        <v>7.7</v>
      </c>
      <c r="E102">
        <v>52</v>
      </c>
      <c r="F102">
        <v>15.3</v>
      </c>
      <c r="G102">
        <v>1010.3</v>
      </c>
      <c r="H102">
        <v>86</v>
      </c>
      <c r="I102" t="s">
        <v>32</v>
      </c>
      <c r="J102" s="1">
        <f>DATEVALUE(RIGHT(jaar_zip[[#This Row],[YYYYMMDD]],2)&amp;"-"&amp;MID(jaar_zip[[#This Row],[YYYYMMDD]],5,2)&amp;"-"&amp;LEFT(jaar_zip[[#This Row],[YYYYMMDD]],4))</f>
        <v>45658</v>
      </c>
      <c r="K102" t="str">
        <f>IF(AND(VALUE(MONTH(jaar_zip[[#This Row],[Datum]]))=1,VALUE(WEEKNUM(jaar_zip[[#This Row],[Datum]],21))&gt;51),RIGHT(YEAR(jaar_zip[[#This Row],[Datum]])-1,2),RIGHT(YEAR(jaar_zip[[#This Row],[Datum]]),2))&amp;"-"&amp; TEXT(WEEKNUM(jaar_zip[[#This Row],[Datum]],21),"00")</f>
        <v>25-01</v>
      </c>
      <c r="L102">
        <f>MONTH(jaar_zip[[#This Row],[Datum]])</f>
        <v>1</v>
      </c>
      <c r="M102">
        <f>IF(ISNUMBER(jaar_zip[[#This Row],[etmaaltemperatuur]]),IF(jaar_zip[[#This Row],[etmaaltemperatuur]]&lt;stookgrens,stookgrens-jaar_zip[[#This Row],[etmaaltemperatuur]],0),"")</f>
        <v>10.3</v>
      </c>
      <c r="N102">
        <f>IF(ISNUMBER(jaar_zip[[#This Row],[graaddagen]]),IF(OR(MONTH(jaar_zip[[#This Row],[Datum]])=1,MONTH(jaar_zip[[#This Row],[Datum]])=2,MONTH(jaar_zip[[#This Row],[Datum]])=11,MONTH(jaar_zip[[#This Row],[Datum]])=12),1.1,IF(OR(MONTH(jaar_zip[[#This Row],[Datum]])=3,MONTH(jaar_zip[[#This Row],[Datum]])=10),1,0.8))*jaar_zip[[#This Row],[graaddagen]],"")</f>
        <v>11.330000000000002</v>
      </c>
      <c r="O102">
        <f>IF(ISNUMBER(jaar_zip[[#This Row],[etmaaltemperatuur]]),IF(jaar_zip[[#This Row],[etmaaltemperatuur]]&gt;stookgrens,jaar_zip[[#This Row],[etmaaltemperatuur]]-stookgrens,0),"")</f>
        <v>0</v>
      </c>
    </row>
    <row r="103" spans="1:15" x14ac:dyDescent="0.25">
      <c r="A103">
        <v>310</v>
      </c>
      <c r="B103">
        <v>20250102</v>
      </c>
      <c r="C103">
        <v>4.0999999999999996</v>
      </c>
      <c r="D103">
        <v>4.5999999999999996</v>
      </c>
      <c r="E103">
        <v>324</v>
      </c>
      <c r="F103">
        <v>5.9</v>
      </c>
      <c r="G103">
        <v>1015.5</v>
      </c>
      <c r="H103">
        <v>84</v>
      </c>
      <c r="I103" t="s">
        <v>32</v>
      </c>
      <c r="J103" s="1">
        <f>DATEVALUE(RIGHT(jaar_zip[[#This Row],[YYYYMMDD]],2)&amp;"-"&amp;MID(jaar_zip[[#This Row],[YYYYMMDD]],5,2)&amp;"-"&amp;LEFT(jaar_zip[[#This Row],[YYYYMMDD]],4))</f>
        <v>45659</v>
      </c>
      <c r="K103" t="str">
        <f>IF(AND(VALUE(MONTH(jaar_zip[[#This Row],[Datum]]))=1,VALUE(WEEKNUM(jaar_zip[[#This Row],[Datum]],21))&gt;51),RIGHT(YEAR(jaar_zip[[#This Row],[Datum]])-1,2),RIGHT(YEAR(jaar_zip[[#This Row],[Datum]]),2))&amp;"-"&amp; TEXT(WEEKNUM(jaar_zip[[#This Row],[Datum]],21),"00")</f>
        <v>25-01</v>
      </c>
      <c r="L103">
        <f>MONTH(jaar_zip[[#This Row],[Datum]])</f>
        <v>1</v>
      </c>
      <c r="M103">
        <f>IF(ISNUMBER(jaar_zip[[#This Row],[etmaaltemperatuur]]),IF(jaar_zip[[#This Row],[etmaaltemperatuur]]&lt;stookgrens,stookgrens-jaar_zip[[#This Row],[etmaaltemperatuur]],0),"")</f>
        <v>13.4</v>
      </c>
      <c r="N103">
        <f>IF(ISNUMBER(jaar_zip[[#This Row],[graaddagen]]),IF(OR(MONTH(jaar_zip[[#This Row],[Datum]])=1,MONTH(jaar_zip[[#This Row],[Datum]])=2,MONTH(jaar_zip[[#This Row],[Datum]])=11,MONTH(jaar_zip[[#This Row],[Datum]])=12),1.1,IF(OR(MONTH(jaar_zip[[#This Row],[Datum]])=3,MONTH(jaar_zip[[#This Row],[Datum]])=10),1,0.8))*jaar_zip[[#This Row],[graaddagen]],"")</f>
        <v>14.740000000000002</v>
      </c>
      <c r="O103">
        <f>IF(ISNUMBER(jaar_zip[[#This Row],[etmaaltemperatuur]]),IF(jaar_zip[[#This Row],[etmaaltemperatuur]]&gt;stookgrens,jaar_zip[[#This Row],[etmaaltemperatuur]]-stookgrens,0),"")</f>
        <v>0</v>
      </c>
    </row>
    <row r="104" spans="1:15" x14ac:dyDescent="0.25">
      <c r="A104">
        <v>310</v>
      </c>
      <c r="B104">
        <v>20250103</v>
      </c>
      <c r="C104">
        <v>5.8</v>
      </c>
      <c r="D104">
        <v>4.0999999999999996</v>
      </c>
      <c r="E104">
        <v>246</v>
      </c>
      <c r="F104">
        <v>-0.1</v>
      </c>
      <c r="G104">
        <v>1020.8</v>
      </c>
      <c r="H104">
        <v>73</v>
      </c>
      <c r="I104" t="s">
        <v>32</v>
      </c>
      <c r="J104" s="1">
        <f>DATEVALUE(RIGHT(jaar_zip[[#This Row],[YYYYMMDD]],2)&amp;"-"&amp;MID(jaar_zip[[#This Row],[YYYYMMDD]],5,2)&amp;"-"&amp;LEFT(jaar_zip[[#This Row],[YYYYMMDD]],4))</f>
        <v>45660</v>
      </c>
      <c r="K104" t="str">
        <f>IF(AND(VALUE(MONTH(jaar_zip[[#This Row],[Datum]]))=1,VALUE(WEEKNUM(jaar_zip[[#This Row],[Datum]],21))&gt;51),RIGHT(YEAR(jaar_zip[[#This Row],[Datum]])-1,2),RIGHT(YEAR(jaar_zip[[#This Row],[Datum]]),2))&amp;"-"&amp; TEXT(WEEKNUM(jaar_zip[[#This Row],[Datum]],21),"00")</f>
        <v>25-01</v>
      </c>
      <c r="L104">
        <f>MONTH(jaar_zip[[#This Row],[Datum]])</f>
        <v>1</v>
      </c>
      <c r="M104">
        <f>IF(ISNUMBER(jaar_zip[[#This Row],[etmaaltemperatuur]]),IF(jaar_zip[[#This Row],[etmaaltemperatuur]]&lt;stookgrens,stookgrens-jaar_zip[[#This Row],[etmaaltemperatuur]],0),"")</f>
        <v>13.9</v>
      </c>
      <c r="N104">
        <f>IF(ISNUMBER(jaar_zip[[#This Row],[graaddagen]]),IF(OR(MONTH(jaar_zip[[#This Row],[Datum]])=1,MONTH(jaar_zip[[#This Row],[Datum]])=2,MONTH(jaar_zip[[#This Row],[Datum]])=11,MONTH(jaar_zip[[#This Row],[Datum]])=12),1.1,IF(OR(MONTH(jaar_zip[[#This Row],[Datum]])=3,MONTH(jaar_zip[[#This Row],[Datum]])=10),1,0.8))*jaar_zip[[#This Row],[graaddagen]],"")</f>
        <v>15.290000000000001</v>
      </c>
      <c r="O104">
        <f>IF(ISNUMBER(jaar_zip[[#This Row],[etmaaltemperatuur]]),IF(jaar_zip[[#This Row],[etmaaltemperatuur]]&gt;stookgrens,jaar_zip[[#This Row],[etmaaltemperatuur]]-stookgrens,0),"")</f>
        <v>0</v>
      </c>
    </row>
    <row r="105" spans="1:15" x14ac:dyDescent="0.25">
      <c r="A105">
        <v>310</v>
      </c>
      <c r="B105">
        <v>20250104</v>
      </c>
      <c r="C105">
        <v>5.7</v>
      </c>
      <c r="D105">
        <v>2.8</v>
      </c>
      <c r="E105">
        <v>239</v>
      </c>
      <c r="F105">
        <v>0</v>
      </c>
      <c r="G105">
        <v>1016.5</v>
      </c>
      <c r="H105">
        <v>85</v>
      </c>
      <c r="I105" t="s">
        <v>32</v>
      </c>
      <c r="J105" s="1">
        <f>DATEVALUE(RIGHT(jaar_zip[[#This Row],[YYYYMMDD]],2)&amp;"-"&amp;MID(jaar_zip[[#This Row],[YYYYMMDD]],5,2)&amp;"-"&amp;LEFT(jaar_zip[[#This Row],[YYYYMMDD]],4))</f>
        <v>45661</v>
      </c>
      <c r="K105" t="str">
        <f>IF(AND(VALUE(MONTH(jaar_zip[[#This Row],[Datum]]))=1,VALUE(WEEKNUM(jaar_zip[[#This Row],[Datum]],21))&gt;51),RIGHT(YEAR(jaar_zip[[#This Row],[Datum]])-1,2),RIGHT(YEAR(jaar_zip[[#This Row],[Datum]]),2))&amp;"-"&amp; TEXT(WEEKNUM(jaar_zip[[#This Row],[Datum]],21),"00")</f>
        <v>25-01</v>
      </c>
      <c r="L105">
        <f>MONTH(jaar_zip[[#This Row],[Datum]])</f>
        <v>1</v>
      </c>
      <c r="M105">
        <f>IF(ISNUMBER(jaar_zip[[#This Row],[etmaaltemperatuur]]),IF(jaar_zip[[#This Row],[etmaaltemperatuur]]&lt;stookgrens,stookgrens-jaar_zip[[#This Row],[etmaaltemperatuur]],0),"")</f>
        <v>15.2</v>
      </c>
      <c r="N105">
        <f>IF(ISNUMBER(jaar_zip[[#This Row],[graaddagen]]),IF(OR(MONTH(jaar_zip[[#This Row],[Datum]])=1,MONTH(jaar_zip[[#This Row],[Datum]])=2,MONTH(jaar_zip[[#This Row],[Datum]])=11,MONTH(jaar_zip[[#This Row],[Datum]])=12),1.1,IF(OR(MONTH(jaar_zip[[#This Row],[Datum]])=3,MONTH(jaar_zip[[#This Row],[Datum]])=10),1,0.8))*jaar_zip[[#This Row],[graaddagen]],"")</f>
        <v>16.72</v>
      </c>
      <c r="O105">
        <f>IF(ISNUMBER(jaar_zip[[#This Row],[etmaaltemperatuur]]),IF(jaar_zip[[#This Row],[etmaaltemperatuur]]&gt;stookgrens,jaar_zip[[#This Row],[etmaaltemperatuur]]-stookgrens,0),"")</f>
        <v>0</v>
      </c>
    </row>
    <row r="106" spans="1:15" x14ac:dyDescent="0.25">
      <c r="A106">
        <v>310</v>
      </c>
      <c r="B106">
        <v>20250105</v>
      </c>
      <c r="C106">
        <v>10.8</v>
      </c>
      <c r="D106">
        <v>7</v>
      </c>
      <c r="E106">
        <v>52</v>
      </c>
      <c r="F106">
        <v>18.899999999999999</v>
      </c>
      <c r="G106">
        <v>992.6</v>
      </c>
      <c r="H106">
        <v>95</v>
      </c>
      <c r="I106" t="s">
        <v>32</v>
      </c>
      <c r="J106" s="1">
        <f>DATEVALUE(RIGHT(jaar_zip[[#This Row],[YYYYMMDD]],2)&amp;"-"&amp;MID(jaar_zip[[#This Row],[YYYYMMDD]],5,2)&amp;"-"&amp;LEFT(jaar_zip[[#This Row],[YYYYMMDD]],4))</f>
        <v>45662</v>
      </c>
      <c r="K106" t="str">
        <f>IF(AND(VALUE(MONTH(jaar_zip[[#This Row],[Datum]]))=1,VALUE(WEEKNUM(jaar_zip[[#This Row],[Datum]],21))&gt;51),RIGHT(YEAR(jaar_zip[[#This Row],[Datum]])-1,2),RIGHT(YEAR(jaar_zip[[#This Row],[Datum]]),2))&amp;"-"&amp; TEXT(WEEKNUM(jaar_zip[[#This Row],[Datum]],21),"00")</f>
        <v>25-01</v>
      </c>
      <c r="L106">
        <f>MONTH(jaar_zip[[#This Row],[Datum]])</f>
        <v>1</v>
      </c>
      <c r="M106">
        <f>IF(ISNUMBER(jaar_zip[[#This Row],[etmaaltemperatuur]]),IF(jaar_zip[[#This Row],[etmaaltemperatuur]]&lt;stookgrens,stookgrens-jaar_zip[[#This Row],[etmaaltemperatuur]],0),"")</f>
        <v>11</v>
      </c>
      <c r="N106">
        <f>IF(ISNUMBER(jaar_zip[[#This Row],[graaddagen]]),IF(OR(MONTH(jaar_zip[[#This Row],[Datum]])=1,MONTH(jaar_zip[[#This Row],[Datum]])=2,MONTH(jaar_zip[[#This Row],[Datum]])=11,MONTH(jaar_zip[[#This Row],[Datum]])=12),1.1,IF(OR(MONTH(jaar_zip[[#This Row],[Datum]])=3,MONTH(jaar_zip[[#This Row],[Datum]])=10),1,0.8))*jaar_zip[[#This Row],[graaddagen]],"")</f>
        <v>12.100000000000001</v>
      </c>
      <c r="O106">
        <f>IF(ISNUMBER(jaar_zip[[#This Row],[etmaaltemperatuur]]),IF(jaar_zip[[#This Row],[etmaaltemperatuur]]&gt;stookgrens,jaar_zip[[#This Row],[etmaaltemperatuur]]-stookgrens,0),"")</f>
        <v>0</v>
      </c>
    </row>
    <row r="107" spans="1:15" x14ac:dyDescent="0.25">
      <c r="A107">
        <v>319</v>
      </c>
      <c r="B107">
        <v>20250101</v>
      </c>
      <c r="C107">
        <v>9.5</v>
      </c>
      <c r="D107">
        <v>7.6</v>
      </c>
      <c r="E107">
        <v>53</v>
      </c>
      <c r="F107">
        <v>14.2</v>
      </c>
      <c r="G107">
        <v>1011.7</v>
      </c>
      <c r="H107">
        <v>83</v>
      </c>
      <c r="I107" t="s">
        <v>33</v>
      </c>
      <c r="J107" s="1">
        <f>DATEVALUE(RIGHT(jaar_zip[[#This Row],[YYYYMMDD]],2)&amp;"-"&amp;MID(jaar_zip[[#This Row],[YYYYMMDD]],5,2)&amp;"-"&amp;LEFT(jaar_zip[[#This Row],[YYYYMMDD]],4))</f>
        <v>45658</v>
      </c>
      <c r="K107" t="str">
        <f>IF(AND(VALUE(MONTH(jaar_zip[[#This Row],[Datum]]))=1,VALUE(WEEKNUM(jaar_zip[[#This Row],[Datum]],21))&gt;51),RIGHT(YEAR(jaar_zip[[#This Row],[Datum]])-1,2),RIGHT(YEAR(jaar_zip[[#This Row],[Datum]]),2))&amp;"-"&amp; TEXT(WEEKNUM(jaar_zip[[#This Row],[Datum]],21),"00")</f>
        <v>25-01</v>
      </c>
      <c r="L107">
        <f>MONTH(jaar_zip[[#This Row],[Datum]])</f>
        <v>1</v>
      </c>
      <c r="M107">
        <f>IF(ISNUMBER(jaar_zip[[#This Row],[etmaaltemperatuur]]),IF(jaar_zip[[#This Row],[etmaaltemperatuur]]&lt;stookgrens,stookgrens-jaar_zip[[#This Row],[etmaaltemperatuur]],0),"")</f>
        <v>10.4</v>
      </c>
      <c r="N107">
        <f>IF(ISNUMBER(jaar_zip[[#This Row],[graaddagen]]),IF(OR(MONTH(jaar_zip[[#This Row],[Datum]])=1,MONTH(jaar_zip[[#This Row],[Datum]])=2,MONTH(jaar_zip[[#This Row],[Datum]])=11,MONTH(jaar_zip[[#This Row],[Datum]])=12),1.1,IF(OR(MONTH(jaar_zip[[#This Row],[Datum]])=3,MONTH(jaar_zip[[#This Row],[Datum]])=10),1,0.8))*jaar_zip[[#This Row],[graaddagen]],"")</f>
        <v>11.440000000000001</v>
      </c>
      <c r="O107">
        <f>IF(ISNUMBER(jaar_zip[[#This Row],[etmaaltemperatuur]]),IF(jaar_zip[[#This Row],[etmaaltemperatuur]]&gt;stookgrens,jaar_zip[[#This Row],[etmaaltemperatuur]]-stookgrens,0),"")</f>
        <v>0</v>
      </c>
    </row>
    <row r="108" spans="1:15" x14ac:dyDescent="0.25">
      <c r="A108">
        <v>319</v>
      </c>
      <c r="B108">
        <v>20250102</v>
      </c>
      <c r="C108">
        <v>3.3</v>
      </c>
      <c r="D108">
        <v>3.8</v>
      </c>
      <c r="E108">
        <v>392</v>
      </c>
      <c r="F108">
        <v>4.5999999999999996</v>
      </c>
      <c r="G108">
        <v>1015.8</v>
      </c>
      <c r="H108">
        <v>89</v>
      </c>
      <c r="I108" t="s">
        <v>33</v>
      </c>
      <c r="J108" s="1">
        <f>DATEVALUE(RIGHT(jaar_zip[[#This Row],[YYYYMMDD]],2)&amp;"-"&amp;MID(jaar_zip[[#This Row],[YYYYMMDD]],5,2)&amp;"-"&amp;LEFT(jaar_zip[[#This Row],[YYYYMMDD]],4))</f>
        <v>45659</v>
      </c>
      <c r="K108" t="str">
        <f>IF(AND(VALUE(MONTH(jaar_zip[[#This Row],[Datum]]))=1,VALUE(WEEKNUM(jaar_zip[[#This Row],[Datum]],21))&gt;51),RIGHT(YEAR(jaar_zip[[#This Row],[Datum]])-1,2),RIGHT(YEAR(jaar_zip[[#This Row],[Datum]]),2))&amp;"-"&amp; TEXT(WEEKNUM(jaar_zip[[#This Row],[Datum]],21),"00")</f>
        <v>25-01</v>
      </c>
      <c r="L108">
        <f>MONTH(jaar_zip[[#This Row],[Datum]])</f>
        <v>1</v>
      </c>
      <c r="M108">
        <f>IF(ISNUMBER(jaar_zip[[#This Row],[etmaaltemperatuur]]),IF(jaar_zip[[#This Row],[etmaaltemperatuur]]&lt;stookgrens,stookgrens-jaar_zip[[#This Row],[etmaaltemperatuur]],0),"")</f>
        <v>14.2</v>
      </c>
      <c r="N108">
        <f>IF(ISNUMBER(jaar_zip[[#This Row],[graaddagen]]),IF(OR(MONTH(jaar_zip[[#This Row],[Datum]])=1,MONTH(jaar_zip[[#This Row],[Datum]])=2,MONTH(jaar_zip[[#This Row],[Datum]])=11,MONTH(jaar_zip[[#This Row],[Datum]])=12),1.1,IF(OR(MONTH(jaar_zip[[#This Row],[Datum]])=3,MONTH(jaar_zip[[#This Row],[Datum]])=10),1,0.8))*jaar_zip[[#This Row],[graaddagen]],"")</f>
        <v>15.620000000000001</v>
      </c>
      <c r="O108">
        <f>IF(ISNUMBER(jaar_zip[[#This Row],[etmaaltemperatuur]]),IF(jaar_zip[[#This Row],[etmaaltemperatuur]]&gt;stookgrens,jaar_zip[[#This Row],[etmaaltemperatuur]]-stookgrens,0),"")</f>
        <v>0</v>
      </c>
    </row>
    <row r="109" spans="1:15" x14ac:dyDescent="0.25">
      <c r="A109">
        <v>319</v>
      </c>
      <c r="B109">
        <v>20250103</v>
      </c>
      <c r="C109">
        <v>4.3</v>
      </c>
      <c r="D109">
        <v>2</v>
      </c>
      <c r="E109">
        <v>284</v>
      </c>
      <c r="F109">
        <v>0.6</v>
      </c>
      <c r="G109">
        <v>1021.4</v>
      </c>
      <c r="H109">
        <v>85</v>
      </c>
      <c r="I109" t="s">
        <v>33</v>
      </c>
      <c r="J109" s="1">
        <f>DATEVALUE(RIGHT(jaar_zip[[#This Row],[YYYYMMDD]],2)&amp;"-"&amp;MID(jaar_zip[[#This Row],[YYYYMMDD]],5,2)&amp;"-"&amp;LEFT(jaar_zip[[#This Row],[YYYYMMDD]],4))</f>
        <v>45660</v>
      </c>
      <c r="K109" t="str">
        <f>IF(AND(VALUE(MONTH(jaar_zip[[#This Row],[Datum]]))=1,VALUE(WEEKNUM(jaar_zip[[#This Row],[Datum]],21))&gt;51),RIGHT(YEAR(jaar_zip[[#This Row],[Datum]])-1,2),RIGHT(YEAR(jaar_zip[[#This Row],[Datum]]),2))&amp;"-"&amp; TEXT(WEEKNUM(jaar_zip[[#This Row],[Datum]],21),"00")</f>
        <v>25-01</v>
      </c>
      <c r="L109">
        <f>MONTH(jaar_zip[[#This Row],[Datum]])</f>
        <v>1</v>
      </c>
      <c r="M109">
        <f>IF(ISNUMBER(jaar_zip[[#This Row],[etmaaltemperatuur]]),IF(jaar_zip[[#This Row],[etmaaltemperatuur]]&lt;stookgrens,stookgrens-jaar_zip[[#This Row],[etmaaltemperatuur]],0),"")</f>
        <v>16</v>
      </c>
      <c r="N109">
        <f>IF(ISNUMBER(jaar_zip[[#This Row],[graaddagen]]),IF(OR(MONTH(jaar_zip[[#This Row],[Datum]])=1,MONTH(jaar_zip[[#This Row],[Datum]])=2,MONTH(jaar_zip[[#This Row],[Datum]])=11,MONTH(jaar_zip[[#This Row],[Datum]])=12),1.1,IF(OR(MONTH(jaar_zip[[#This Row],[Datum]])=3,MONTH(jaar_zip[[#This Row],[Datum]])=10),1,0.8))*jaar_zip[[#This Row],[graaddagen]],"")</f>
        <v>17.600000000000001</v>
      </c>
      <c r="O109">
        <f>IF(ISNUMBER(jaar_zip[[#This Row],[etmaaltemperatuur]]),IF(jaar_zip[[#This Row],[etmaaltemperatuur]]&gt;stookgrens,jaar_zip[[#This Row],[etmaaltemperatuur]]-stookgrens,0),"")</f>
        <v>0</v>
      </c>
    </row>
    <row r="110" spans="1:15" x14ac:dyDescent="0.25">
      <c r="A110">
        <v>319</v>
      </c>
      <c r="B110">
        <v>20250104</v>
      </c>
      <c r="C110">
        <v>2.2000000000000002</v>
      </c>
      <c r="D110">
        <v>1.1000000000000001</v>
      </c>
      <c r="E110">
        <v>229</v>
      </c>
      <c r="F110">
        <v>0</v>
      </c>
      <c r="G110">
        <v>1017</v>
      </c>
      <c r="H110">
        <v>86</v>
      </c>
      <c r="I110" t="s">
        <v>33</v>
      </c>
      <c r="J110" s="1">
        <f>DATEVALUE(RIGHT(jaar_zip[[#This Row],[YYYYMMDD]],2)&amp;"-"&amp;MID(jaar_zip[[#This Row],[YYYYMMDD]],5,2)&amp;"-"&amp;LEFT(jaar_zip[[#This Row],[YYYYMMDD]],4))</f>
        <v>45661</v>
      </c>
      <c r="K110" t="str">
        <f>IF(AND(VALUE(MONTH(jaar_zip[[#This Row],[Datum]]))=1,VALUE(WEEKNUM(jaar_zip[[#This Row],[Datum]],21))&gt;51),RIGHT(YEAR(jaar_zip[[#This Row],[Datum]])-1,2),RIGHT(YEAR(jaar_zip[[#This Row],[Datum]]),2))&amp;"-"&amp; TEXT(WEEKNUM(jaar_zip[[#This Row],[Datum]],21),"00")</f>
        <v>25-01</v>
      </c>
      <c r="L110">
        <f>MONTH(jaar_zip[[#This Row],[Datum]])</f>
        <v>1</v>
      </c>
      <c r="M110">
        <f>IF(ISNUMBER(jaar_zip[[#This Row],[etmaaltemperatuur]]),IF(jaar_zip[[#This Row],[etmaaltemperatuur]]&lt;stookgrens,stookgrens-jaar_zip[[#This Row],[etmaaltemperatuur]],0),"")</f>
        <v>16.899999999999999</v>
      </c>
      <c r="N110">
        <f>IF(ISNUMBER(jaar_zip[[#This Row],[graaddagen]]),IF(OR(MONTH(jaar_zip[[#This Row],[Datum]])=1,MONTH(jaar_zip[[#This Row],[Datum]])=2,MONTH(jaar_zip[[#This Row],[Datum]])=11,MONTH(jaar_zip[[#This Row],[Datum]])=12),1.1,IF(OR(MONTH(jaar_zip[[#This Row],[Datum]])=3,MONTH(jaar_zip[[#This Row],[Datum]])=10),1,0.8))*jaar_zip[[#This Row],[graaddagen]],"")</f>
        <v>18.59</v>
      </c>
      <c r="O110">
        <f>IF(ISNUMBER(jaar_zip[[#This Row],[etmaaltemperatuur]]),IF(jaar_zip[[#This Row],[etmaaltemperatuur]]&gt;stookgrens,jaar_zip[[#This Row],[etmaaltemperatuur]]-stookgrens,0),"")</f>
        <v>0</v>
      </c>
    </row>
    <row r="111" spans="1:15" x14ac:dyDescent="0.25">
      <c r="A111">
        <v>319</v>
      </c>
      <c r="B111">
        <v>20250105</v>
      </c>
      <c r="C111">
        <v>7.3</v>
      </c>
      <c r="D111">
        <v>7.5</v>
      </c>
      <c r="E111">
        <v>64</v>
      </c>
      <c r="F111">
        <v>12.9</v>
      </c>
      <c r="G111">
        <v>993.5</v>
      </c>
      <c r="H111">
        <v>92</v>
      </c>
      <c r="I111" t="s">
        <v>33</v>
      </c>
      <c r="J111" s="1">
        <f>DATEVALUE(RIGHT(jaar_zip[[#This Row],[YYYYMMDD]],2)&amp;"-"&amp;MID(jaar_zip[[#This Row],[YYYYMMDD]],5,2)&amp;"-"&amp;LEFT(jaar_zip[[#This Row],[YYYYMMDD]],4))</f>
        <v>45662</v>
      </c>
      <c r="K111" t="str">
        <f>IF(AND(VALUE(MONTH(jaar_zip[[#This Row],[Datum]]))=1,VALUE(WEEKNUM(jaar_zip[[#This Row],[Datum]],21))&gt;51),RIGHT(YEAR(jaar_zip[[#This Row],[Datum]])-1,2),RIGHT(YEAR(jaar_zip[[#This Row],[Datum]]),2))&amp;"-"&amp; TEXT(WEEKNUM(jaar_zip[[#This Row],[Datum]],21),"00")</f>
        <v>25-01</v>
      </c>
      <c r="L111">
        <f>MONTH(jaar_zip[[#This Row],[Datum]])</f>
        <v>1</v>
      </c>
      <c r="M111">
        <f>IF(ISNUMBER(jaar_zip[[#This Row],[etmaaltemperatuur]]),IF(jaar_zip[[#This Row],[etmaaltemperatuur]]&lt;stookgrens,stookgrens-jaar_zip[[#This Row],[etmaaltemperatuur]],0),"")</f>
        <v>10.5</v>
      </c>
      <c r="N111">
        <f>IF(ISNUMBER(jaar_zip[[#This Row],[graaddagen]]),IF(OR(MONTH(jaar_zip[[#This Row],[Datum]])=1,MONTH(jaar_zip[[#This Row],[Datum]])=2,MONTH(jaar_zip[[#This Row],[Datum]])=11,MONTH(jaar_zip[[#This Row],[Datum]])=12),1.1,IF(OR(MONTH(jaar_zip[[#This Row],[Datum]])=3,MONTH(jaar_zip[[#This Row],[Datum]])=10),1,0.8))*jaar_zip[[#This Row],[graaddagen]],"")</f>
        <v>11.55</v>
      </c>
      <c r="O111">
        <f>IF(ISNUMBER(jaar_zip[[#This Row],[etmaaltemperatuur]]),IF(jaar_zip[[#This Row],[etmaaltemperatuur]]&gt;stookgrens,jaar_zip[[#This Row],[etmaaltemperatuur]]-stookgrens,0),"")</f>
        <v>0</v>
      </c>
    </row>
    <row r="112" spans="1:15" x14ac:dyDescent="0.25">
      <c r="A112">
        <v>323</v>
      </c>
      <c r="B112">
        <v>20250101</v>
      </c>
      <c r="C112">
        <v>8.9</v>
      </c>
      <c r="D112">
        <v>7.6</v>
      </c>
      <c r="E112">
        <v>58</v>
      </c>
      <c r="F112">
        <v>17.5</v>
      </c>
      <c r="G112">
        <v>1010.4</v>
      </c>
      <c r="H112">
        <v>82</v>
      </c>
      <c r="I112" t="s">
        <v>34</v>
      </c>
      <c r="J112" s="1">
        <f>DATEVALUE(RIGHT(jaar_zip[[#This Row],[YYYYMMDD]],2)&amp;"-"&amp;MID(jaar_zip[[#This Row],[YYYYMMDD]],5,2)&amp;"-"&amp;LEFT(jaar_zip[[#This Row],[YYYYMMDD]],4))</f>
        <v>45658</v>
      </c>
      <c r="K112" t="str">
        <f>IF(AND(VALUE(MONTH(jaar_zip[[#This Row],[Datum]]))=1,VALUE(WEEKNUM(jaar_zip[[#This Row],[Datum]],21))&gt;51),RIGHT(YEAR(jaar_zip[[#This Row],[Datum]])-1,2),RIGHT(YEAR(jaar_zip[[#This Row],[Datum]]),2))&amp;"-"&amp; TEXT(WEEKNUM(jaar_zip[[#This Row],[Datum]],21),"00")</f>
        <v>25-01</v>
      </c>
      <c r="L112">
        <f>MONTH(jaar_zip[[#This Row],[Datum]])</f>
        <v>1</v>
      </c>
      <c r="M112">
        <f>IF(ISNUMBER(jaar_zip[[#This Row],[etmaaltemperatuur]]),IF(jaar_zip[[#This Row],[etmaaltemperatuur]]&lt;stookgrens,stookgrens-jaar_zip[[#This Row],[etmaaltemperatuur]],0),"")</f>
        <v>10.4</v>
      </c>
      <c r="N112">
        <f>IF(ISNUMBER(jaar_zip[[#This Row],[graaddagen]]),IF(OR(MONTH(jaar_zip[[#This Row],[Datum]])=1,MONTH(jaar_zip[[#This Row],[Datum]])=2,MONTH(jaar_zip[[#This Row],[Datum]])=11,MONTH(jaar_zip[[#This Row],[Datum]])=12),1.1,IF(OR(MONTH(jaar_zip[[#This Row],[Datum]])=3,MONTH(jaar_zip[[#This Row],[Datum]])=10),1,0.8))*jaar_zip[[#This Row],[graaddagen]],"")</f>
        <v>11.440000000000001</v>
      </c>
      <c r="O112">
        <f>IF(ISNUMBER(jaar_zip[[#This Row],[etmaaltemperatuur]]),IF(jaar_zip[[#This Row],[etmaaltemperatuur]]&gt;stookgrens,jaar_zip[[#This Row],[etmaaltemperatuur]]-stookgrens,0),"")</f>
        <v>0</v>
      </c>
    </row>
    <row r="113" spans="1:15" x14ac:dyDescent="0.25">
      <c r="A113">
        <v>323</v>
      </c>
      <c r="B113">
        <v>20250102</v>
      </c>
      <c r="C113">
        <v>3.9</v>
      </c>
      <c r="D113">
        <v>4</v>
      </c>
      <c r="E113">
        <v>298</v>
      </c>
      <c r="F113">
        <v>4.8</v>
      </c>
      <c r="G113">
        <v>1015.3</v>
      </c>
      <c r="H113">
        <v>86</v>
      </c>
      <c r="I113" t="s">
        <v>34</v>
      </c>
      <c r="J113" s="1">
        <f>DATEVALUE(RIGHT(jaar_zip[[#This Row],[YYYYMMDD]],2)&amp;"-"&amp;MID(jaar_zip[[#This Row],[YYYYMMDD]],5,2)&amp;"-"&amp;LEFT(jaar_zip[[#This Row],[YYYYMMDD]],4))</f>
        <v>45659</v>
      </c>
      <c r="K113" t="str">
        <f>IF(AND(VALUE(MONTH(jaar_zip[[#This Row],[Datum]]))=1,VALUE(WEEKNUM(jaar_zip[[#This Row],[Datum]],21))&gt;51),RIGHT(YEAR(jaar_zip[[#This Row],[Datum]])-1,2),RIGHT(YEAR(jaar_zip[[#This Row],[Datum]]),2))&amp;"-"&amp; TEXT(WEEKNUM(jaar_zip[[#This Row],[Datum]],21),"00")</f>
        <v>25-01</v>
      </c>
      <c r="L113">
        <f>MONTH(jaar_zip[[#This Row],[Datum]])</f>
        <v>1</v>
      </c>
      <c r="M113">
        <f>IF(ISNUMBER(jaar_zip[[#This Row],[etmaaltemperatuur]]),IF(jaar_zip[[#This Row],[etmaaltemperatuur]]&lt;stookgrens,stookgrens-jaar_zip[[#This Row],[etmaaltemperatuur]],0),"")</f>
        <v>14</v>
      </c>
      <c r="N113">
        <f>IF(ISNUMBER(jaar_zip[[#This Row],[graaddagen]]),IF(OR(MONTH(jaar_zip[[#This Row],[Datum]])=1,MONTH(jaar_zip[[#This Row],[Datum]])=2,MONTH(jaar_zip[[#This Row],[Datum]])=11,MONTH(jaar_zip[[#This Row],[Datum]])=12),1.1,IF(OR(MONTH(jaar_zip[[#This Row],[Datum]])=3,MONTH(jaar_zip[[#This Row],[Datum]])=10),1,0.8))*jaar_zip[[#This Row],[graaddagen]],"")</f>
        <v>15.400000000000002</v>
      </c>
      <c r="O113">
        <f>IF(ISNUMBER(jaar_zip[[#This Row],[etmaaltemperatuur]]),IF(jaar_zip[[#This Row],[etmaaltemperatuur]]&gt;stookgrens,jaar_zip[[#This Row],[etmaaltemperatuur]]-stookgrens,0),"")</f>
        <v>0</v>
      </c>
    </row>
    <row r="114" spans="1:15" x14ac:dyDescent="0.25">
      <c r="A114">
        <v>323</v>
      </c>
      <c r="B114">
        <v>20250103</v>
      </c>
      <c r="C114">
        <v>5.2</v>
      </c>
      <c r="D114">
        <v>3.1</v>
      </c>
      <c r="E114">
        <v>248</v>
      </c>
      <c r="F114">
        <v>5.3</v>
      </c>
      <c r="G114">
        <v>1020.6</v>
      </c>
      <c r="H114">
        <v>80</v>
      </c>
      <c r="I114" t="s">
        <v>34</v>
      </c>
      <c r="J114" s="1">
        <f>DATEVALUE(RIGHT(jaar_zip[[#This Row],[YYYYMMDD]],2)&amp;"-"&amp;MID(jaar_zip[[#This Row],[YYYYMMDD]],5,2)&amp;"-"&amp;LEFT(jaar_zip[[#This Row],[YYYYMMDD]],4))</f>
        <v>45660</v>
      </c>
      <c r="K114" t="str">
        <f>IF(AND(VALUE(MONTH(jaar_zip[[#This Row],[Datum]]))=1,VALUE(WEEKNUM(jaar_zip[[#This Row],[Datum]],21))&gt;51),RIGHT(YEAR(jaar_zip[[#This Row],[Datum]])-1,2),RIGHT(YEAR(jaar_zip[[#This Row],[Datum]]),2))&amp;"-"&amp; TEXT(WEEKNUM(jaar_zip[[#This Row],[Datum]],21),"00")</f>
        <v>25-01</v>
      </c>
      <c r="L114">
        <f>MONTH(jaar_zip[[#This Row],[Datum]])</f>
        <v>1</v>
      </c>
      <c r="M114">
        <f>IF(ISNUMBER(jaar_zip[[#This Row],[etmaaltemperatuur]]),IF(jaar_zip[[#This Row],[etmaaltemperatuur]]&lt;stookgrens,stookgrens-jaar_zip[[#This Row],[etmaaltemperatuur]],0),"")</f>
        <v>14.9</v>
      </c>
      <c r="N114">
        <f>IF(ISNUMBER(jaar_zip[[#This Row],[graaddagen]]),IF(OR(MONTH(jaar_zip[[#This Row],[Datum]])=1,MONTH(jaar_zip[[#This Row],[Datum]])=2,MONTH(jaar_zip[[#This Row],[Datum]])=11,MONTH(jaar_zip[[#This Row],[Datum]])=12),1.1,IF(OR(MONTH(jaar_zip[[#This Row],[Datum]])=3,MONTH(jaar_zip[[#This Row],[Datum]])=10),1,0.8))*jaar_zip[[#This Row],[graaddagen]],"")</f>
        <v>16.39</v>
      </c>
      <c r="O114">
        <f>IF(ISNUMBER(jaar_zip[[#This Row],[etmaaltemperatuur]]),IF(jaar_zip[[#This Row],[etmaaltemperatuur]]&gt;stookgrens,jaar_zip[[#This Row],[etmaaltemperatuur]]-stookgrens,0),"")</f>
        <v>0</v>
      </c>
    </row>
    <row r="115" spans="1:15" x14ac:dyDescent="0.25">
      <c r="A115">
        <v>323</v>
      </c>
      <c r="B115">
        <v>20250104</v>
      </c>
      <c r="C115">
        <v>3</v>
      </c>
      <c r="D115">
        <v>2.1</v>
      </c>
      <c r="E115">
        <v>262</v>
      </c>
      <c r="F115">
        <v>1.3</v>
      </c>
      <c r="G115">
        <v>1016.6</v>
      </c>
      <c r="H115">
        <v>85</v>
      </c>
      <c r="I115" t="s">
        <v>34</v>
      </c>
      <c r="J115" s="1">
        <f>DATEVALUE(RIGHT(jaar_zip[[#This Row],[YYYYMMDD]],2)&amp;"-"&amp;MID(jaar_zip[[#This Row],[YYYYMMDD]],5,2)&amp;"-"&amp;LEFT(jaar_zip[[#This Row],[YYYYMMDD]],4))</f>
        <v>45661</v>
      </c>
      <c r="K115" t="str">
        <f>IF(AND(VALUE(MONTH(jaar_zip[[#This Row],[Datum]]))=1,VALUE(WEEKNUM(jaar_zip[[#This Row],[Datum]],21))&gt;51),RIGHT(YEAR(jaar_zip[[#This Row],[Datum]])-1,2),RIGHT(YEAR(jaar_zip[[#This Row],[Datum]]),2))&amp;"-"&amp; TEXT(WEEKNUM(jaar_zip[[#This Row],[Datum]],21),"00")</f>
        <v>25-01</v>
      </c>
      <c r="L115">
        <f>MONTH(jaar_zip[[#This Row],[Datum]])</f>
        <v>1</v>
      </c>
      <c r="M115">
        <f>IF(ISNUMBER(jaar_zip[[#This Row],[etmaaltemperatuur]]),IF(jaar_zip[[#This Row],[etmaaltemperatuur]]&lt;stookgrens,stookgrens-jaar_zip[[#This Row],[etmaaltemperatuur]],0),"")</f>
        <v>15.9</v>
      </c>
      <c r="N115">
        <f>IF(ISNUMBER(jaar_zip[[#This Row],[graaddagen]]),IF(OR(MONTH(jaar_zip[[#This Row],[Datum]])=1,MONTH(jaar_zip[[#This Row],[Datum]])=2,MONTH(jaar_zip[[#This Row],[Datum]])=11,MONTH(jaar_zip[[#This Row],[Datum]])=12),1.1,IF(OR(MONTH(jaar_zip[[#This Row],[Datum]])=3,MONTH(jaar_zip[[#This Row],[Datum]])=10),1,0.8))*jaar_zip[[#This Row],[graaddagen]],"")</f>
        <v>17.490000000000002</v>
      </c>
      <c r="O115">
        <f>IF(ISNUMBER(jaar_zip[[#This Row],[etmaaltemperatuur]]),IF(jaar_zip[[#This Row],[etmaaltemperatuur]]&gt;stookgrens,jaar_zip[[#This Row],[etmaaltemperatuur]]-stookgrens,0),"")</f>
        <v>0</v>
      </c>
    </row>
    <row r="116" spans="1:15" x14ac:dyDescent="0.25">
      <c r="A116">
        <v>323</v>
      </c>
      <c r="B116">
        <v>20250105</v>
      </c>
      <c r="C116">
        <v>6.5</v>
      </c>
      <c r="D116">
        <v>6.9</v>
      </c>
      <c r="E116">
        <v>53</v>
      </c>
      <c r="F116">
        <v>21.7</v>
      </c>
      <c r="G116">
        <v>992.9</v>
      </c>
      <c r="H116">
        <v>91</v>
      </c>
      <c r="I116" t="s">
        <v>34</v>
      </c>
      <c r="J116" s="1">
        <f>DATEVALUE(RIGHT(jaar_zip[[#This Row],[YYYYMMDD]],2)&amp;"-"&amp;MID(jaar_zip[[#This Row],[YYYYMMDD]],5,2)&amp;"-"&amp;LEFT(jaar_zip[[#This Row],[YYYYMMDD]],4))</f>
        <v>45662</v>
      </c>
      <c r="K116" t="str">
        <f>IF(AND(VALUE(MONTH(jaar_zip[[#This Row],[Datum]]))=1,VALUE(WEEKNUM(jaar_zip[[#This Row],[Datum]],21))&gt;51),RIGHT(YEAR(jaar_zip[[#This Row],[Datum]])-1,2),RIGHT(YEAR(jaar_zip[[#This Row],[Datum]]),2))&amp;"-"&amp; TEXT(WEEKNUM(jaar_zip[[#This Row],[Datum]],21),"00")</f>
        <v>25-01</v>
      </c>
      <c r="L116">
        <f>MONTH(jaar_zip[[#This Row],[Datum]])</f>
        <v>1</v>
      </c>
      <c r="M116">
        <f>IF(ISNUMBER(jaar_zip[[#This Row],[etmaaltemperatuur]]),IF(jaar_zip[[#This Row],[etmaaltemperatuur]]&lt;stookgrens,stookgrens-jaar_zip[[#This Row],[etmaaltemperatuur]],0),"")</f>
        <v>11.1</v>
      </c>
      <c r="N116">
        <f>IF(ISNUMBER(jaar_zip[[#This Row],[graaddagen]]),IF(OR(MONTH(jaar_zip[[#This Row],[Datum]])=1,MONTH(jaar_zip[[#This Row],[Datum]])=2,MONTH(jaar_zip[[#This Row],[Datum]])=11,MONTH(jaar_zip[[#This Row],[Datum]])=12),1.1,IF(OR(MONTH(jaar_zip[[#This Row],[Datum]])=3,MONTH(jaar_zip[[#This Row],[Datum]])=10),1,0.8))*jaar_zip[[#This Row],[graaddagen]],"")</f>
        <v>12.21</v>
      </c>
      <c r="O116">
        <f>IF(ISNUMBER(jaar_zip[[#This Row],[etmaaltemperatuur]]),IF(jaar_zip[[#This Row],[etmaaltemperatuur]]&gt;stookgrens,jaar_zip[[#This Row],[etmaaltemperatuur]]-stookgrens,0),"")</f>
        <v>0</v>
      </c>
    </row>
    <row r="117" spans="1:15" x14ac:dyDescent="0.25">
      <c r="A117">
        <v>330</v>
      </c>
      <c r="B117">
        <v>20250101</v>
      </c>
      <c r="C117">
        <v>13.1</v>
      </c>
      <c r="D117">
        <v>7.9</v>
      </c>
      <c r="E117">
        <v>32</v>
      </c>
      <c r="F117">
        <v>18.100000000000001</v>
      </c>
      <c r="G117">
        <v>1008.7</v>
      </c>
      <c r="H117">
        <v>84</v>
      </c>
      <c r="I117" t="s">
        <v>35</v>
      </c>
      <c r="J117" s="1">
        <f>DATEVALUE(RIGHT(jaar_zip[[#This Row],[YYYYMMDD]],2)&amp;"-"&amp;MID(jaar_zip[[#This Row],[YYYYMMDD]],5,2)&amp;"-"&amp;LEFT(jaar_zip[[#This Row],[YYYYMMDD]],4))</f>
        <v>45658</v>
      </c>
      <c r="K117" t="str">
        <f>IF(AND(VALUE(MONTH(jaar_zip[[#This Row],[Datum]]))=1,VALUE(WEEKNUM(jaar_zip[[#This Row],[Datum]],21))&gt;51),RIGHT(YEAR(jaar_zip[[#This Row],[Datum]])-1,2),RIGHT(YEAR(jaar_zip[[#This Row],[Datum]]),2))&amp;"-"&amp; TEXT(WEEKNUM(jaar_zip[[#This Row],[Datum]],21),"00")</f>
        <v>25-01</v>
      </c>
      <c r="L117">
        <f>MONTH(jaar_zip[[#This Row],[Datum]])</f>
        <v>1</v>
      </c>
      <c r="M117">
        <f>IF(ISNUMBER(jaar_zip[[#This Row],[etmaaltemperatuur]]),IF(jaar_zip[[#This Row],[etmaaltemperatuur]]&lt;stookgrens,stookgrens-jaar_zip[[#This Row],[etmaaltemperatuur]],0),"")</f>
        <v>10.1</v>
      </c>
      <c r="N117">
        <f>IF(ISNUMBER(jaar_zip[[#This Row],[graaddagen]]),IF(OR(MONTH(jaar_zip[[#This Row],[Datum]])=1,MONTH(jaar_zip[[#This Row],[Datum]])=2,MONTH(jaar_zip[[#This Row],[Datum]])=11,MONTH(jaar_zip[[#This Row],[Datum]])=12),1.1,IF(OR(MONTH(jaar_zip[[#This Row],[Datum]])=3,MONTH(jaar_zip[[#This Row],[Datum]])=10),1,0.8))*jaar_zip[[#This Row],[graaddagen]],"")</f>
        <v>11.110000000000001</v>
      </c>
      <c r="O117">
        <f>IF(ISNUMBER(jaar_zip[[#This Row],[etmaaltemperatuur]]),IF(jaar_zip[[#This Row],[etmaaltemperatuur]]&gt;stookgrens,jaar_zip[[#This Row],[etmaaltemperatuur]]-stookgrens,0),"")</f>
        <v>0</v>
      </c>
    </row>
    <row r="118" spans="1:15" x14ac:dyDescent="0.25">
      <c r="A118">
        <v>330</v>
      </c>
      <c r="B118">
        <v>20250102</v>
      </c>
      <c r="C118">
        <v>7.8</v>
      </c>
      <c r="D118">
        <v>5.5</v>
      </c>
      <c r="E118">
        <v>220</v>
      </c>
      <c r="F118">
        <v>0.4</v>
      </c>
      <c r="G118">
        <v>1014.6</v>
      </c>
      <c r="H118">
        <v>76</v>
      </c>
      <c r="I118" t="s">
        <v>35</v>
      </c>
      <c r="J118" s="1">
        <f>DATEVALUE(RIGHT(jaar_zip[[#This Row],[YYYYMMDD]],2)&amp;"-"&amp;MID(jaar_zip[[#This Row],[YYYYMMDD]],5,2)&amp;"-"&amp;LEFT(jaar_zip[[#This Row],[YYYYMMDD]],4))</f>
        <v>45659</v>
      </c>
      <c r="K118" t="str">
        <f>IF(AND(VALUE(MONTH(jaar_zip[[#This Row],[Datum]]))=1,VALUE(WEEKNUM(jaar_zip[[#This Row],[Datum]],21))&gt;51),RIGHT(YEAR(jaar_zip[[#This Row],[Datum]])-1,2),RIGHT(YEAR(jaar_zip[[#This Row],[Datum]]),2))&amp;"-"&amp; TEXT(WEEKNUM(jaar_zip[[#This Row],[Datum]],21),"00")</f>
        <v>25-01</v>
      </c>
      <c r="L118">
        <f>MONTH(jaar_zip[[#This Row],[Datum]])</f>
        <v>1</v>
      </c>
      <c r="M118">
        <f>IF(ISNUMBER(jaar_zip[[#This Row],[etmaaltemperatuur]]),IF(jaar_zip[[#This Row],[etmaaltemperatuur]]&lt;stookgrens,stookgrens-jaar_zip[[#This Row],[etmaaltemperatuur]],0),"")</f>
        <v>12.5</v>
      </c>
      <c r="N118">
        <f>IF(ISNUMBER(jaar_zip[[#This Row],[graaddagen]]),IF(OR(MONTH(jaar_zip[[#This Row],[Datum]])=1,MONTH(jaar_zip[[#This Row],[Datum]])=2,MONTH(jaar_zip[[#This Row],[Datum]])=11,MONTH(jaar_zip[[#This Row],[Datum]])=12),1.1,IF(OR(MONTH(jaar_zip[[#This Row],[Datum]])=3,MONTH(jaar_zip[[#This Row],[Datum]])=10),1,0.8))*jaar_zip[[#This Row],[graaddagen]],"")</f>
        <v>13.750000000000002</v>
      </c>
      <c r="O118">
        <f>IF(ISNUMBER(jaar_zip[[#This Row],[etmaaltemperatuur]]),IF(jaar_zip[[#This Row],[etmaaltemperatuur]]&gt;stookgrens,jaar_zip[[#This Row],[etmaaltemperatuur]]-stookgrens,0),"")</f>
        <v>0</v>
      </c>
    </row>
    <row r="119" spans="1:15" x14ac:dyDescent="0.25">
      <c r="A119">
        <v>330</v>
      </c>
      <c r="B119">
        <v>20250103</v>
      </c>
      <c r="C119">
        <v>9.9</v>
      </c>
      <c r="D119">
        <v>4.2</v>
      </c>
      <c r="E119">
        <v>163</v>
      </c>
      <c r="F119">
        <v>3.2</v>
      </c>
      <c r="G119">
        <v>1019.4</v>
      </c>
      <c r="H119">
        <v>76</v>
      </c>
      <c r="I119" t="s">
        <v>35</v>
      </c>
      <c r="J119" s="1">
        <f>DATEVALUE(RIGHT(jaar_zip[[#This Row],[YYYYMMDD]],2)&amp;"-"&amp;MID(jaar_zip[[#This Row],[YYYYMMDD]],5,2)&amp;"-"&amp;LEFT(jaar_zip[[#This Row],[YYYYMMDD]],4))</f>
        <v>45660</v>
      </c>
      <c r="K119" t="str">
        <f>IF(AND(VALUE(MONTH(jaar_zip[[#This Row],[Datum]]))=1,VALUE(WEEKNUM(jaar_zip[[#This Row],[Datum]],21))&gt;51),RIGHT(YEAR(jaar_zip[[#This Row],[Datum]])-1,2),RIGHT(YEAR(jaar_zip[[#This Row],[Datum]]),2))&amp;"-"&amp; TEXT(WEEKNUM(jaar_zip[[#This Row],[Datum]],21),"00")</f>
        <v>25-01</v>
      </c>
      <c r="L119">
        <f>MONTH(jaar_zip[[#This Row],[Datum]])</f>
        <v>1</v>
      </c>
      <c r="M119">
        <f>IF(ISNUMBER(jaar_zip[[#This Row],[etmaaltemperatuur]]),IF(jaar_zip[[#This Row],[etmaaltemperatuur]]&lt;stookgrens,stookgrens-jaar_zip[[#This Row],[etmaaltemperatuur]],0),"")</f>
        <v>13.8</v>
      </c>
      <c r="N119">
        <f>IF(ISNUMBER(jaar_zip[[#This Row],[graaddagen]]),IF(OR(MONTH(jaar_zip[[#This Row],[Datum]])=1,MONTH(jaar_zip[[#This Row],[Datum]])=2,MONTH(jaar_zip[[#This Row],[Datum]])=11,MONTH(jaar_zip[[#This Row],[Datum]])=12),1.1,IF(OR(MONTH(jaar_zip[[#This Row],[Datum]])=3,MONTH(jaar_zip[[#This Row],[Datum]])=10),1,0.8))*jaar_zip[[#This Row],[graaddagen]],"")</f>
        <v>15.180000000000001</v>
      </c>
      <c r="O119">
        <f>IF(ISNUMBER(jaar_zip[[#This Row],[etmaaltemperatuur]]),IF(jaar_zip[[#This Row],[etmaaltemperatuur]]&gt;stookgrens,jaar_zip[[#This Row],[etmaaltemperatuur]]-stookgrens,0),"")</f>
        <v>0</v>
      </c>
    </row>
    <row r="120" spans="1:15" x14ac:dyDescent="0.25">
      <c r="A120">
        <v>330</v>
      </c>
      <c r="B120">
        <v>20250104</v>
      </c>
      <c r="C120">
        <v>5.2</v>
      </c>
      <c r="D120">
        <v>3.3</v>
      </c>
      <c r="E120">
        <v>170</v>
      </c>
      <c r="F120">
        <v>0.3</v>
      </c>
      <c r="G120">
        <v>1016.4</v>
      </c>
      <c r="H120">
        <v>85</v>
      </c>
      <c r="I120" t="s">
        <v>35</v>
      </c>
      <c r="J120" s="1">
        <f>DATEVALUE(RIGHT(jaar_zip[[#This Row],[YYYYMMDD]],2)&amp;"-"&amp;MID(jaar_zip[[#This Row],[YYYYMMDD]],5,2)&amp;"-"&amp;LEFT(jaar_zip[[#This Row],[YYYYMMDD]],4))</f>
        <v>45661</v>
      </c>
      <c r="K120" t="str">
        <f>IF(AND(VALUE(MONTH(jaar_zip[[#This Row],[Datum]]))=1,VALUE(WEEKNUM(jaar_zip[[#This Row],[Datum]],21))&gt;51),RIGHT(YEAR(jaar_zip[[#This Row],[Datum]])-1,2),RIGHT(YEAR(jaar_zip[[#This Row],[Datum]]),2))&amp;"-"&amp; TEXT(WEEKNUM(jaar_zip[[#This Row],[Datum]],21),"00")</f>
        <v>25-01</v>
      </c>
      <c r="L120">
        <f>MONTH(jaar_zip[[#This Row],[Datum]])</f>
        <v>1</v>
      </c>
      <c r="M120">
        <f>IF(ISNUMBER(jaar_zip[[#This Row],[etmaaltemperatuur]]),IF(jaar_zip[[#This Row],[etmaaltemperatuur]]&lt;stookgrens,stookgrens-jaar_zip[[#This Row],[etmaaltemperatuur]],0),"")</f>
        <v>14.7</v>
      </c>
      <c r="N120">
        <f>IF(ISNUMBER(jaar_zip[[#This Row],[graaddagen]]),IF(OR(MONTH(jaar_zip[[#This Row],[Datum]])=1,MONTH(jaar_zip[[#This Row],[Datum]])=2,MONTH(jaar_zip[[#This Row],[Datum]])=11,MONTH(jaar_zip[[#This Row],[Datum]])=12),1.1,IF(OR(MONTH(jaar_zip[[#This Row],[Datum]])=3,MONTH(jaar_zip[[#This Row],[Datum]])=10),1,0.8))*jaar_zip[[#This Row],[graaddagen]],"")</f>
        <v>16.170000000000002</v>
      </c>
      <c r="O120">
        <f>IF(ISNUMBER(jaar_zip[[#This Row],[etmaaltemperatuur]]),IF(jaar_zip[[#This Row],[etmaaltemperatuur]]&gt;stookgrens,jaar_zip[[#This Row],[etmaaltemperatuur]]-stookgrens,0),"")</f>
        <v>0</v>
      </c>
    </row>
    <row r="121" spans="1:15" x14ac:dyDescent="0.25">
      <c r="A121">
        <v>330</v>
      </c>
      <c r="B121">
        <v>20250105</v>
      </c>
      <c r="C121">
        <v>9.5</v>
      </c>
      <c r="D121">
        <v>6</v>
      </c>
      <c r="E121">
        <v>39</v>
      </c>
      <c r="F121">
        <v>21.9</v>
      </c>
      <c r="G121">
        <v>992.6</v>
      </c>
      <c r="H121">
        <v>94</v>
      </c>
      <c r="I121" t="s">
        <v>35</v>
      </c>
      <c r="J121" s="1">
        <f>DATEVALUE(RIGHT(jaar_zip[[#This Row],[YYYYMMDD]],2)&amp;"-"&amp;MID(jaar_zip[[#This Row],[YYYYMMDD]],5,2)&amp;"-"&amp;LEFT(jaar_zip[[#This Row],[YYYYMMDD]],4))</f>
        <v>45662</v>
      </c>
      <c r="K121" t="str">
        <f>IF(AND(VALUE(MONTH(jaar_zip[[#This Row],[Datum]]))=1,VALUE(WEEKNUM(jaar_zip[[#This Row],[Datum]],21))&gt;51),RIGHT(YEAR(jaar_zip[[#This Row],[Datum]])-1,2),RIGHT(YEAR(jaar_zip[[#This Row],[Datum]]),2))&amp;"-"&amp; TEXT(WEEKNUM(jaar_zip[[#This Row],[Datum]],21),"00")</f>
        <v>25-01</v>
      </c>
      <c r="L121">
        <f>MONTH(jaar_zip[[#This Row],[Datum]])</f>
        <v>1</v>
      </c>
      <c r="M121">
        <f>IF(ISNUMBER(jaar_zip[[#This Row],[etmaaltemperatuur]]),IF(jaar_zip[[#This Row],[etmaaltemperatuur]]&lt;stookgrens,stookgrens-jaar_zip[[#This Row],[etmaaltemperatuur]],0),"")</f>
        <v>12</v>
      </c>
      <c r="N121">
        <f>IF(ISNUMBER(jaar_zip[[#This Row],[graaddagen]]),IF(OR(MONTH(jaar_zip[[#This Row],[Datum]])=1,MONTH(jaar_zip[[#This Row],[Datum]])=2,MONTH(jaar_zip[[#This Row],[Datum]])=11,MONTH(jaar_zip[[#This Row],[Datum]])=12),1.1,IF(OR(MONTH(jaar_zip[[#This Row],[Datum]])=3,MONTH(jaar_zip[[#This Row],[Datum]])=10),1,0.8))*jaar_zip[[#This Row],[graaddagen]],"")</f>
        <v>13.200000000000001</v>
      </c>
      <c r="O121">
        <f>IF(ISNUMBER(jaar_zip[[#This Row],[etmaaltemperatuur]]),IF(jaar_zip[[#This Row],[etmaaltemperatuur]]&gt;stookgrens,jaar_zip[[#This Row],[etmaaltemperatuur]]-stookgrens,0),"")</f>
        <v>0</v>
      </c>
    </row>
    <row r="122" spans="1:15" x14ac:dyDescent="0.25">
      <c r="A122">
        <v>340</v>
      </c>
      <c r="B122">
        <v>20250101</v>
      </c>
      <c r="C122">
        <v>8</v>
      </c>
      <c r="D122">
        <v>7.6</v>
      </c>
      <c r="F122">
        <v>11.5</v>
      </c>
      <c r="G122">
        <v>1011</v>
      </c>
      <c r="H122">
        <v>84</v>
      </c>
      <c r="I122" t="s">
        <v>36</v>
      </c>
      <c r="J122" s="1">
        <f>DATEVALUE(RIGHT(jaar_zip[[#This Row],[YYYYMMDD]],2)&amp;"-"&amp;MID(jaar_zip[[#This Row],[YYYYMMDD]],5,2)&amp;"-"&amp;LEFT(jaar_zip[[#This Row],[YYYYMMDD]],4))</f>
        <v>45658</v>
      </c>
      <c r="K122" t="str">
        <f>IF(AND(VALUE(MONTH(jaar_zip[[#This Row],[Datum]]))=1,VALUE(WEEKNUM(jaar_zip[[#This Row],[Datum]],21))&gt;51),RIGHT(YEAR(jaar_zip[[#This Row],[Datum]])-1,2),RIGHT(YEAR(jaar_zip[[#This Row],[Datum]]),2))&amp;"-"&amp; TEXT(WEEKNUM(jaar_zip[[#This Row],[Datum]],21),"00")</f>
        <v>25-01</v>
      </c>
      <c r="L122">
        <f>MONTH(jaar_zip[[#This Row],[Datum]])</f>
        <v>1</v>
      </c>
      <c r="M122">
        <f>IF(ISNUMBER(jaar_zip[[#This Row],[etmaaltemperatuur]]),IF(jaar_zip[[#This Row],[etmaaltemperatuur]]&lt;stookgrens,stookgrens-jaar_zip[[#This Row],[etmaaltemperatuur]],0),"")</f>
        <v>10.4</v>
      </c>
      <c r="N122">
        <f>IF(ISNUMBER(jaar_zip[[#This Row],[graaddagen]]),IF(OR(MONTH(jaar_zip[[#This Row],[Datum]])=1,MONTH(jaar_zip[[#This Row],[Datum]])=2,MONTH(jaar_zip[[#This Row],[Datum]])=11,MONTH(jaar_zip[[#This Row],[Datum]])=12),1.1,IF(OR(MONTH(jaar_zip[[#This Row],[Datum]])=3,MONTH(jaar_zip[[#This Row],[Datum]])=10),1,0.8))*jaar_zip[[#This Row],[graaddagen]],"")</f>
        <v>11.440000000000001</v>
      </c>
      <c r="O122">
        <f>IF(ISNUMBER(jaar_zip[[#This Row],[etmaaltemperatuur]]),IF(jaar_zip[[#This Row],[etmaaltemperatuur]]&gt;stookgrens,jaar_zip[[#This Row],[etmaaltemperatuur]]-stookgrens,0),"")</f>
        <v>0</v>
      </c>
    </row>
    <row r="123" spans="1:15" x14ac:dyDescent="0.25">
      <c r="A123">
        <v>340</v>
      </c>
      <c r="B123">
        <v>20250102</v>
      </c>
      <c r="C123">
        <v>3</v>
      </c>
      <c r="D123">
        <v>3.6</v>
      </c>
      <c r="F123">
        <v>5.2</v>
      </c>
      <c r="G123">
        <v>1015.1</v>
      </c>
      <c r="H123">
        <v>92</v>
      </c>
      <c r="I123" t="s">
        <v>36</v>
      </c>
      <c r="J123" s="1">
        <f>DATEVALUE(RIGHT(jaar_zip[[#This Row],[YYYYMMDD]],2)&amp;"-"&amp;MID(jaar_zip[[#This Row],[YYYYMMDD]],5,2)&amp;"-"&amp;LEFT(jaar_zip[[#This Row],[YYYYMMDD]],4))</f>
        <v>45659</v>
      </c>
      <c r="K123" t="str">
        <f>IF(AND(VALUE(MONTH(jaar_zip[[#This Row],[Datum]]))=1,VALUE(WEEKNUM(jaar_zip[[#This Row],[Datum]],21))&gt;51),RIGHT(YEAR(jaar_zip[[#This Row],[Datum]])-1,2),RIGHT(YEAR(jaar_zip[[#This Row],[Datum]]),2))&amp;"-"&amp; TEXT(WEEKNUM(jaar_zip[[#This Row],[Datum]],21),"00")</f>
        <v>25-01</v>
      </c>
      <c r="L123">
        <f>MONTH(jaar_zip[[#This Row],[Datum]])</f>
        <v>1</v>
      </c>
      <c r="M123">
        <f>IF(ISNUMBER(jaar_zip[[#This Row],[etmaaltemperatuur]]),IF(jaar_zip[[#This Row],[etmaaltemperatuur]]&lt;stookgrens,stookgrens-jaar_zip[[#This Row],[etmaaltemperatuur]],0),"")</f>
        <v>14.4</v>
      </c>
      <c r="N123">
        <f>IF(ISNUMBER(jaar_zip[[#This Row],[graaddagen]]),IF(OR(MONTH(jaar_zip[[#This Row],[Datum]])=1,MONTH(jaar_zip[[#This Row],[Datum]])=2,MONTH(jaar_zip[[#This Row],[Datum]])=11,MONTH(jaar_zip[[#This Row],[Datum]])=12),1.1,IF(OR(MONTH(jaar_zip[[#This Row],[Datum]])=3,MONTH(jaar_zip[[#This Row],[Datum]])=10),1,0.8))*jaar_zip[[#This Row],[graaddagen]],"")</f>
        <v>15.840000000000002</v>
      </c>
      <c r="O123">
        <f>IF(ISNUMBER(jaar_zip[[#This Row],[etmaaltemperatuur]]),IF(jaar_zip[[#This Row],[etmaaltemperatuur]]&gt;stookgrens,jaar_zip[[#This Row],[etmaaltemperatuur]]-stookgrens,0),"")</f>
        <v>0</v>
      </c>
    </row>
    <row r="124" spans="1:15" x14ac:dyDescent="0.25">
      <c r="A124">
        <v>340</v>
      </c>
      <c r="B124">
        <v>20250103</v>
      </c>
      <c r="C124">
        <v>4.5999999999999996</v>
      </c>
      <c r="D124">
        <v>2.9</v>
      </c>
      <c r="F124">
        <v>2</v>
      </c>
      <c r="G124">
        <v>1020.5</v>
      </c>
      <c r="H124">
        <v>85</v>
      </c>
      <c r="I124" t="s">
        <v>36</v>
      </c>
      <c r="J124" s="1">
        <f>DATEVALUE(RIGHT(jaar_zip[[#This Row],[YYYYMMDD]],2)&amp;"-"&amp;MID(jaar_zip[[#This Row],[YYYYMMDD]],5,2)&amp;"-"&amp;LEFT(jaar_zip[[#This Row],[YYYYMMDD]],4))</f>
        <v>45660</v>
      </c>
      <c r="K124" t="str">
        <f>IF(AND(VALUE(MONTH(jaar_zip[[#This Row],[Datum]]))=1,VALUE(WEEKNUM(jaar_zip[[#This Row],[Datum]],21))&gt;51),RIGHT(YEAR(jaar_zip[[#This Row],[Datum]])-1,2),RIGHT(YEAR(jaar_zip[[#This Row],[Datum]]),2))&amp;"-"&amp; TEXT(WEEKNUM(jaar_zip[[#This Row],[Datum]],21),"00")</f>
        <v>25-01</v>
      </c>
      <c r="L124">
        <f>MONTH(jaar_zip[[#This Row],[Datum]])</f>
        <v>1</v>
      </c>
      <c r="M124">
        <f>IF(ISNUMBER(jaar_zip[[#This Row],[etmaaltemperatuur]]),IF(jaar_zip[[#This Row],[etmaaltemperatuur]]&lt;stookgrens,stookgrens-jaar_zip[[#This Row],[etmaaltemperatuur]],0),"")</f>
        <v>15.1</v>
      </c>
      <c r="N124">
        <f>IF(ISNUMBER(jaar_zip[[#This Row],[graaddagen]]),IF(OR(MONTH(jaar_zip[[#This Row],[Datum]])=1,MONTH(jaar_zip[[#This Row],[Datum]])=2,MONTH(jaar_zip[[#This Row],[Datum]])=11,MONTH(jaar_zip[[#This Row],[Datum]])=12),1.1,IF(OR(MONTH(jaar_zip[[#This Row],[Datum]])=3,MONTH(jaar_zip[[#This Row],[Datum]])=10),1,0.8))*jaar_zip[[#This Row],[graaddagen]],"")</f>
        <v>16.61</v>
      </c>
      <c r="O124">
        <f>IF(ISNUMBER(jaar_zip[[#This Row],[etmaaltemperatuur]]),IF(jaar_zip[[#This Row],[etmaaltemperatuur]]&gt;stookgrens,jaar_zip[[#This Row],[etmaaltemperatuur]]-stookgrens,0),"")</f>
        <v>0</v>
      </c>
    </row>
    <row r="125" spans="1:15" x14ac:dyDescent="0.25">
      <c r="A125">
        <v>340</v>
      </c>
      <c r="B125">
        <v>20250104</v>
      </c>
      <c r="C125">
        <v>2.1</v>
      </c>
      <c r="D125">
        <v>1.7</v>
      </c>
      <c r="F125">
        <v>-0.1</v>
      </c>
      <c r="G125">
        <v>1016.9</v>
      </c>
      <c r="H125">
        <v>90</v>
      </c>
      <c r="I125" t="s">
        <v>36</v>
      </c>
      <c r="J125" s="1">
        <f>DATEVALUE(RIGHT(jaar_zip[[#This Row],[YYYYMMDD]],2)&amp;"-"&amp;MID(jaar_zip[[#This Row],[YYYYMMDD]],5,2)&amp;"-"&amp;LEFT(jaar_zip[[#This Row],[YYYYMMDD]],4))</f>
        <v>45661</v>
      </c>
      <c r="K125" t="str">
        <f>IF(AND(VALUE(MONTH(jaar_zip[[#This Row],[Datum]]))=1,VALUE(WEEKNUM(jaar_zip[[#This Row],[Datum]],21))&gt;51),RIGHT(YEAR(jaar_zip[[#This Row],[Datum]])-1,2),RIGHT(YEAR(jaar_zip[[#This Row],[Datum]]),2))&amp;"-"&amp; TEXT(WEEKNUM(jaar_zip[[#This Row],[Datum]],21),"00")</f>
        <v>25-01</v>
      </c>
      <c r="L125">
        <f>MONTH(jaar_zip[[#This Row],[Datum]])</f>
        <v>1</v>
      </c>
      <c r="M125">
        <f>IF(ISNUMBER(jaar_zip[[#This Row],[etmaaltemperatuur]]),IF(jaar_zip[[#This Row],[etmaaltemperatuur]]&lt;stookgrens,stookgrens-jaar_zip[[#This Row],[etmaaltemperatuur]],0),"")</f>
        <v>16.3</v>
      </c>
      <c r="N125">
        <f>IF(ISNUMBER(jaar_zip[[#This Row],[graaddagen]]),IF(OR(MONTH(jaar_zip[[#This Row],[Datum]])=1,MONTH(jaar_zip[[#This Row],[Datum]])=2,MONTH(jaar_zip[[#This Row],[Datum]])=11,MONTH(jaar_zip[[#This Row],[Datum]])=12),1.1,IF(OR(MONTH(jaar_zip[[#This Row],[Datum]])=3,MONTH(jaar_zip[[#This Row],[Datum]])=10),1,0.8))*jaar_zip[[#This Row],[graaddagen]],"")</f>
        <v>17.930000000000003</v>
      </c>
      <c r="O125">
        <f>IF(ISNUMBER(jaar_zip[[#This Row],[etmaaltemperatuur]]),IF(jaar_zip[[#This Row],[etmaaltemperatuur]]&gt;stookgrens,jaar_zip[[#This Row],[etmaaltemperatuur]]-stookgrens,0),"")</f>
        <v>0</v>
      </c>
    </row>
    <row r="126" spans="1:15" x14ac:dyDescent="0.25">
      <c r="A126">
        <v>340</v>
      </c>
      <c r="B126">
        <v>20250105</v>
      </c>
      <c r="C126">
        <v>4.9000000000000004</v>
      </c>
      <c r="D126">
        <v>6.8</v>
      </c>
      <c r="F126">
        <v>16.5</v>
      </c>
      <c r="G126">
        <v>993.6</v>
      </c>
      <c r="H126">
        <v>93</v>
      </c>
      <c r="I126" t="s">
        <v>36</v>
      </c>
      <c r="J126" s="1">
        <f>DATEVALUE(RIGHT(jaar_zip[[#This Row],[YYYYMMDD]],2)&amp;"-"&amp;MID(jaar_zip[[#This Row],[YYYYMMDD]],5,2)&amp;"-"&amp;LEFT(jaar_zip[[#This Row],[YYYYMMDD]],4))</f>
        <v>45662</v>
      </c>
      <c r="K126" t="str">
        <f>IF(AND(VALUE(MONTH(jaar_zip[[#This Row],[Datum]]))=1,VALUE(WEEKNUM(jaar_zip[[#This Row],[Datum]],21))&gt;51),RIGHT(YEAR(jaar_zip[[#This Row],[Datum]])-1,2),RIGHT(YEAR(jaar_zip[[#This Row],[Datum]]),2))&amp;"-"&amp; TEXT(WEEKNUM(jaar_zip[[#This Row],[Datum]],21),"00")</f>
        <v>25-01</v>
      </c>
      <c r="L126">
        <f>MONTH(jaar_zip[[#This Row],[Datum]])</f>
        <v>1</v>
      </c>
      <c r="M126">
        <f>IF(ISNUMBER(jaar_zip[[#This Row],[etmaaltemperatuur]]),IF(jaar_zip[[#This Row],[etmaaltemperatuur]]&lt;stookgrens,stookgrens-jaar_zip[[#This Row],[etmaaltemperatuur]],0),"")</f>
        <v>11.2</v>
      </c>
      <c r="N126">
        <f>IF(ISNUMBER(jaar_zip[[#This Row],[graaddagen]]),IF(OR(MONTH(jaar_zip[[#This Row],[Datum]])=1,MONTH(jaar_zip[[#This Row],[Datum]])=2,MONTH(jaar_zip[[#This Row],[Datum]])=11,MONTH(jaar_zip[[#This Row],[Datum]])=12),1.1,IF(OR(MONTH(jaar_zip[[#This Row],[Datum]])=3,MONTH(jaar_zip[[#This Row],[Datum]])=10),1,0.8))*jaar_zip[[#This Row],[graaddagen]],"")</f>
        <v>12.32</v>
      </c>
      <c r="O126">
        <f>IF(ISNUMBER(jaar_zip[[#This Row],[etmaaltemperatuur]]),IF(jaar_zip[[#This Row],[etmaaltemperatuur]]&gt;stookgrens,jaar_zip[[#This Row],[etmaaltemperatuur]]-stookgrens,0),"")</f>
        <v>0</v>
      </c>
    </row>
    <row r="127" spans="1:15" x14ac:dyDescent="0.25">
      <c r="A127">
        <v>344</v>
      </c>
      <c r="B127">
        <v>20250101</v>
      </c>
      <c r="C127">
        <v>10.1</v>
      </c>
      <c r="D127">
        <v>7.7</v>
      </c>
      <c r="E127">
        <v>44</v>
      </c>
      <c r="F127">
        <v>17.899999999999999</v>
      </c>
      <c r="G127">
        <v>1008.8</v>
      </c>
      <c r="H127">
        <v>83</v>
      </c>
      <c r="I127" t="s">
        <v>37</v>
      </c>
      <c r="J127" s="1">
        <f>DATEVALUE(RIGHT(jaar_zip[[#This Row],[YYYYMMDD]],2)&amp;"-"&amp;MID(jaar_zip[[#This Row],[YYYYMMDD]],5,2)&amp;"-"&amp;LEFT(jaar_zip[[#This Row],[YYYYMMDD]],4))</f>
        <v>45658</v>
      </c>
      <c r="K127" t="str">
        <f>IF(AND(VALUE(MONTH(jaar_zip[[#This Row],[Datum]]))=1,VALUE(WEEKNUM(jaar_zip[[#This Row],[Datum]],21))&gt;51),RIGHT(YEAR(jaar_zip[[#This Row],[Datum]])-1,2),RIGHT(YEAR(jaar_zip[[#This Row],[Datum]]),2))&amp;"-"&amp; TEXT(WEEKNUM(jaar_zip[[#This Row],[Datum]],21),"00")</f>
        <v>25-01</v>
      </c>
      <c r="L127">
        <f>MONTH(jaar_zip[[#This Row],[Datum]])</f>
        <v>1</v>
      </c>
      <c r="M127">
        <f>IF(ISNUMBER(jaar_zip[[#This Row],[etmaaltemperatuur]]),IF(jaar_zip[[#This Row],[etmaaltemperatuur]]&lt;stookgrens,stookgrens-jaar_zip[[#This Row],[etmaaltemperatuur]],0),"")</f>
        <v>10.3</v>
      </c>
      <c r="N127">
        <f>IF(ISNUMBER(jaar_zip[[#This Row],[graaddagen]]),IF(OR(MONTH(jaar_zip[[#This Row],[Datum]])=1,MONTH(jaar_zip[[#This Row],[Datum]])=2,MONTH(jaar_zip[[#This Row],[Datum]])=11,MONTH(jaar_zip[[#This Row],[Datum]])=12),1.1,IF(OR(MONTH(jaar_zip[[#This Row],[Datum]])=3,MONTH(jaar_zip[[#This Row],[Datum]])=10),1,0.8))*jaar_zip[[#This Row],[graaddagen]],"")</f>
        <v>11.330000000000002</v>
      </c>
      <c r="O127">
        <f>IF(ISNUMBER(jaar_zip[[#This Row],[etmaaltemperatuur]]),IF(jaar_zip[[#This Row],[etmaaltemperatuur]]&gt;stookgrens,jaar_zip[[#This Row],[etmaaltemperatuur]]-stookgrens,0),"")</f>
        <v>0</v>
      </c>
    </row>
    <row r="128" spans="1:15" x14ac:dyDescent="0.25">
      <c r="A128">
        <v>344</v>
      </c>
      <c r="B128">
        <v>20250102</v>
      </c>
      <c r="C128">
        <v>2.2999999999999998</v>
      </c>
      <c r="D128">
        <v>3.6</v>
      </c>
      <c r="E128">
        <v>260</v>
      </c>
      <c r="F128">
        <v>2.2999999999999998</v>
      </c>
      <c r="G128">
        <v>1014.4</v>
      </c>
      <c r="H128">
        <v>86</v>
      </c>
      <c r="I128" t="s">
        <v>37</v>
      </c>
      <c r="J128" s="1">
        <f>DATEVALUE(RIGHT(jaar_zip[[#This Row],[YYYYMMDD]],2)&amp;"-"&amp;MID(jaar_zip[[#This Row],[YYYYMMDD]],5,2)&amp;"-"&amp;LEFT(jaar_zip[[#This Row],[YYYYMMDD]],4))</f>
        <v>45659</v>
      </c>
      <c r="K128" t="str">
        <f>IF(AND(VALUE(MONTH(jaar_zip[[#This Row],[Datum]]))=1,VALUE(WEEKNUM(jaar_zip[[#This Row],[Datum]],21))&gt;51),RIGHT(YEAR(jaar_zip[[#This Row],[Datum]])-1,2),RIGHT(YEAR(jaar_zip[[#This Row],[Datum]]),2))&amp;"-"&amp; TEXT(WEEKNUM(jaar_zip[[#This Row],[Datum]],21),"00")</f>
        <v>25-01</v>
      </c>
      <c r="L128">
        <f>MONTH(jaar_zip[[#This Row],[Datum]])</f>
        <v>1</v>
      </c>
      <c r="M128">
        <f>IF(ISNUMBER(jaar_zip[[#This Row],[etmaaltemperatuur]]),IF(jaar_zip[[#This Row],[etmaaltemperatuur]]&lt;stookgrens,stookgrens-jaar_zip[[#This Row],[etmaaltemperatuur]],0),"")</f>
        <v>14.4</v>
      </c>
      <c r="N128">
        <f>IF(ISNUMBER(jaar_zip[[#This Row],[graaddagen]]),IF(OR(MONTH(jaar_zip[[#This Row],[Datum]])=1,MONTH(jaar_zip[[#This Row],[Datum]])=2,MONTH(jaar_zip[[#This Row],[Datum]])=11,MONTH(jaar_zip[[#This Row],[Datum]])=12),1.1,IF(OR(MONTH(jaar_zip[[#This Row],[Datum]])=3,MONTH(jaar_zip[[#This Row],[Datum]])=10),1,0.8))*jaar_zip[[#This Row],[graaddagen]],"")</f>
        <v>15.840000000000002</v>
      </c>
      <c r="O128">
        <f>IF(ISNUMBER(jaar_zip[[#This Row],[etmaaltemperatuur]]),IF(jaar_zip[[#This Row],[etmaaltemperatuur]]&gt;stookgrens,jaar_zip[[#This Row],[etmaaltemperatuur]]-stookgrens,0),"")</f>
        <v>0</v>
      </c>
    </row>
    <row r="129" spans="1:15" x14ac:dyDescent="0.25">
      <c r="A129">
        <v>344</v>
      </c>
      <c r="B129">
        <v>20250103</v>
      </c>
      <c r="C129">
        <v>4.0999999999999996</v>
      </c>
      <c r="D129">
        <v>2.8</v>
      </c>
      <c r="E129">
        <v>148</v>
      </c>
      <c r="F129">
        <v>4.8</v>
      </c>
      <c r="G129">
        <v>1019.3</v>
      </c>
      <c r="H129">
        <v>82</v>
      </c>
      <c r="I129" t="s">
        <v>37</v>
      </c>
      <c r="J129" s="1">
        <f>DATEVALUE(RIGHT(jaar_zip[[#This Row],[YYYYMMDD]],2)&amp;"-"&amp;MID(jaar_zip[[#This Row],[YYYYMMDD]],5,2)&amp;"-"&amp;LEFT(jaar_zip[[#This Row],[YYYYMMDD]],4))</f>
        <v>45660</v>
      </c>
      <c r="K129" t="str">
        <f>IF(AND(VALUE(MONTH(jaar_zip[[#This Row],[Datum]]))=1,VALUE(WEEKNUM(jaar_zip[[#This Row],[Datum]],21))&gt;51),RIGHT(YEAR(jaar_zip[[#This Row],[Datum]])-1,2),RIGHT(YEAR(jaar_zip[[#This Row],[Datum]]),2))&amp;"-"&amp; TEXT(WEEKNUM(jaar_zip[[#This Row],[Datum]],21),"00")</f>
        <v>25-01</v>
      </c>
      <c r="L129">
        <f>MONTH(jaar_zip[[#This Row],[Datum]])</f>
        <v>1</v>
      </c>
      <c r="M129">
        <f>IF(ISNUMBER(jaar_zip[[#This Row],[etmaaltemperatuur]]),IF(jaar_zip[[#This Row],[etmaaltemperatuur]]&lt;stookgrens,stookgrens-jaar_zip[[#This Row],[etmaaltemperatuur]],0),"")</f>
        <v>15.2</v>
      </c>
      <c r="N129">
        <f>IF(ISNUMBER(jaar_zip[[#This Row],[graaddagen]]),IF(OR(MONTH(jaar_zip[[#This Row],[Datum]])=1,MONTH(jaar_zip[[#This Row],[Datum]])=2,MONTH(jaar_zip[[#This Row],[Datum]])=11,MONTH(jaar_zip[[#This Row],[Datum]])=12),1.1,IF(OR(MONTH(jaar_zip[[#This Row],[Datum]])=3,MONTH(jaar_zip[[#This Row],[Datum]])=10),1,0.8))*jaar_zip[[#This Row],[graaddagen]],"")</f>
        <v>16.72</v>
      </c>
      <c r="O129">
        <f>IF(ISNUMBER(jaar_zip[[#This Row],[etmaaltemperatuur]]),IF(jaar_zip[[#This Row],[etmaaltemperatuur]]&gt;stookgrens,jaar_zip[[#This Row],[etmaaltemperatuur]]-stookgrens,0),"")</f>
        <v>0</v>
      </c>
    </row>
    <row r="130" spans="1:15" x14ac:dyDescent="0.25">
      <c r="A130">
        <v>344</v>
      </c>
      <c r="B130">
        <v>20250104</v>
      </c>
      <c r="C130">
        <v>3</v>
      </c>
      <c r="D130">
        <v>2.5</v>
      </c>
      <c r="E130">
        <v>165</v>
      </c>
      <c r="F130">
        <v>0.3</v>
      </c>
      <c r="G130">
        <v>1016.4</v>
      </c>
      <c r="H130">
        <v>88</v>
      </c>
      <c r="I130" t="s">
        <v>37</v>
      </c>
      <c r="J130" s="1">
        <f>DATEVALUE(RIGHT(jaar_zip[[#This Row],[YYYYMMDD]],2)&amp;"-"&amp;MID(jaar_zip[[#This Row],[YYYYMMDD]],5,2)&amp;"-"&amp;LEFT(jaar_zip[[#This Row],[YYYYMMDD]],4))</f>
        <v>45661</v>
      </c>
      <c r="K130" t="str">
        <f>IF(AND(VALUE(MONTH(jaar_zip[[#This Row],[Datum]]))=1,VALUE(WEEKNUM(jaar_zip[[#This Row],[Datum]],21))&gt;51),RIGHT(YEAR(jaar_zip[[#This Row],[Datum]])-1,2),RIGHT(YEAR(jaar_zip[[#This Row],[Datum]]),2))&amp;"-"&amp; TEXT(WEEKNUM(jaar_zip[[#This Row],[Datum]],21),"00")</f>
        <v>25-01</v>
      </c>
      <c r="L130">
        <f>MONTH(jaar_zip[[#This Row],[Datum]])</f>
        <v>1</v>
      </c>
      <c r="M130">
        <f>IF(ISNUMBER(jaar_zip[[#This Row],[etmaaltemperatuur]]),IF(jaar_zip[[#This Row],[etmaaltemperatuur]]&lt;stookgrens,stookgrens-jaar_zip[[#This Row],[etmaaltemperatuur]],0),"")</f>
        <v>15.5</v>
      </c>
      <c r="N130">
        <f>IF(ISNUMBER(jaar_zip[[#This Row],[graaddagen]]),IF(OR(MONTH(jaar_zip[[#This Row],[Datum]])=1,MONTH(jaar_zip[[#This Row],[Datum]])=2,MONTH(jaar_zip[[#This Row],[Datum]])=11,MONTH(jaar_zip[[#This Row],[Datum]])=12),1.1,IF(OR(MONTH(jaar_zip[[#This Row],[Datum]])=3,MONTH(jaar_zip[[#This Row],[Datum]])=10),1,0.8))*jaar_zip[[#This Row],[graaddagen]],"")</f>
        <v>17.05</v>
      </c>
      <c r="O130">
        <f>IF(ISNUMBER(jaar_zip[[#This Row],[etmaaltemperatuur]]),IF(jaar_zip[[#This Row],[etmaaltemperatuur]]&gt;stookgrens,jaar_zip[[#This Row],[etmaaltemperatuur]]-stookgrens,0),"")</f>
        <v>0</v>
      </c>
    </row>
    <row r="131" spans="1:15" x14ac:dyDescent="0.25">
      <c r="A131">
        <v>344</v>
      </c>
      <c r="B131">
        <v>20250105</v>
      </c>
      <c r="C131">
        <v>6.7</v>
      </c>
      <c r="D131">
        <v>5.9</v>
      </c>
      <c r="E131">
        <v>46</v>
      </c>
      <c r="F131">
        <v>22.9</v>
      </c>
      <c r="G131">
        <v>993</v>
      </c>
      <c r="H131">
        <v>93</v>
      </c>
      <c r="I131" t="s">
        <v>37</v>
      </c>
      <c r="J131" s="1">
        <f>DATEVALUE(RIGHT(jaar_zip[[#This Row],[YYYYMMDD]],2)&amp;"-"&amp;MID(jaar_zip[[#This Row],[YYYYMMDD]],5,2)&amp;"-"&amp;LEFT(jaar_zip[[#This Row],[YYYYMMDD]],4))</f>
        <v>45662</v>
      </c>
      <c r="K131" t="str">
        <f>IF(AND(VALUE(MONTH(jaar_zip[[#This Row],[Datum]]))=1,VALUE(WEEKNUM(jaar_zip[[#This Row],[Datum]],21))&gt;51),RIGHT(YEAR(jaar_zip[[#This Row],[Datum]])-1,2),RIGHT(YEAR(jaar_zip[[#This Row],[Datum]]),2))&amp;"-"&amp; TEXT(WEEKNUM(jaar_zip[[#This Row],[Datum]],21),"00")</f>
        <v>25-01</v>
      </c>
      <c r="L131">
        <f>MONTH(jaar_zip[[#This Row],[Datum]])</f>
        <v>1</v>
      </c>
      <c r="M131">
        <f>IF(ISNUMBER(jaar_zip[[#This Row],[etmaaltemperatuur]]),IF(jaar_zip[[#This Row],[etmaaltemperatuur]]&lt;stookgrens,stookgrens-jaar_zip[[#This Row],[etmaaltemperatuur]],0),"")</f>
        <v>12.1</v>
      </c>
      <c r="N131">
        <f>IF(ISNUMBER(jaar_zip[[#This Row],[graaddagen]]),IF(OR(MONTH(jaar_zip[[#This Row],[Datum]])=1,MONTH(jaar_zip[[#This Row],[Datum]])=2,MONTH(jaar_zip[[#This Row],[Datum]])=11,MONTH(jaar_zip[[#This Row],[Datum]])=12),1.1,IF(OR(MONTH(jaar_zip[[#This Row],[Datum]])=3,MONTH(jaar_zip[[#This Row],[Datum]])=10),1,0.8))*jaar_zip[[#This Row],[graaddagen]],"")</f>
        <v>13.31</v>
      </c>
      <c r="O131">
        <f>IF(ISNUMBER(jaar_zip[[#This Row],[etmaaltemperatuur]]),IF(jaar_zip[[#This Row],[etmaaltemperatuur]]&gt;stookgrens,jaar_zip[[#This Row],[etmaaltemperatuur]]-stookgrens,0),"")</f>
        <v>0</v>
      </c>
    </row>
    <row r="132" spans="1:15" x14ac:dyDescent="0.25">
      <c r="A132">
        <v>348</v>
      </c>
      <c r="B132">
        <v>20250101</v>
      </c>
      <c r="C132">
        <v>11.3</v>
      </c>
      <c r="D132">
        <v>7.7</v>
      </c>
      <c r="E132">
        <v>46</v>
      </c>
      <c r="F132">
        <v>12.9</v>
      </c>
      <c r="G132">
        <v>1009</v>
      </c>
      <c r="H132">
        <v>85</v>
      </c>
      <c r="I132" t="s">
        <v>38</v>
      </c>
      <c r="J132" s="1">
        <f>DATEVALUE(RIGHT(jaar_zip[[#This Row],[YYYYMMDD]],2)&amp;"-"&amp;MID(jaar_zip[[#This Row],[YYYYMMDD]],5,2)&amp;"-"&amp;LEFT(jaar_zip[[#This Row],[YYYYMMDD]],4))</f>
        <v>45658</v>
      </c>
      <c r="K132" t="str">
        <f>IF(AND(VALUE(MONTH(jaar_zip[[#This Row],[Datum]]))=1,VALUE(WEEKNUM(jaar_zip[[#This Row],[Datum]],21))&gt;51),RIGHT(YEAR(jaar_zip[[#This Row],[Datum]])-1,2),RIGHT(YEAR(jaar_zip[[#This Row],[Datum]]),2))&amp;"-"&amp; TEXT(WEEKNUM(jaar_zip[[#This Row],[Datum]],21),"00")</f>
        <v>25-01</v>
      </c>
      <c r="L132">
        <f>MONTH(jaar_zip[[#This Row],[Datum]])</f>
        <v>1</v>
      </c>
      <c r="M132">
        <f>IF(ISNUMBER(jaar_zip[[#This Row],[etmaaltemperatuur]]),IF(jaar_zip[[#This Row],[etmaaltemperatuur]]&lt;stookgrens,stookgrens-jaar_zip[[#This Row],[etmaaltemperatuur]],0),"")</f>
        <v>10.3</v>
      </c>
      <c r="N132">
        <f>IF(ISNUMBER(jaar_zip[[#This Row],[graaddagen]]),IF(OR(MONTH(jaar_zip[[#This Row],[Datum]])=1,MONTH(jaar_zip[[#This Row],[Datum]])=2,MONTH(jaar_zip[[#This Row],[Datum]])=11,MONTH(jaar_zip[[#This Row],[Datum]])=12),1.1,IF(OR(MONTH(jaar_zip[[#This Row],[Datum]])=3,MONTH(jaar_zip[[#This Row],[Datum]])=10),1,0.8))*jaar_zip[[#This Row],[graaddagen]],"")</f>
        <v>11.330000000000002</v>
      </c>
      <c r="O132">
        <f>IF(ISNUMBER(jaar_zip[[#This Row],[etmaaltemperatuur]]),IF(jaar_zip[[#This Row],[etmaaltemperatuur]]&gt;stookgrens,jaar_zip[[#This Row],[etmaaltemperatuur]]-stookgrens,0),"")</f>
        <v>0</v>
      </c>
    </row>
    <row r="133" spans="1:15" x14ac:dyDescent="0.25">
      <c r="A133">
        <v>348</v>
      </c>
      <c r="B133">
        <v>20250102</v>
      </c>
      <c r="C133">
        <v>3</v>
      </c>
      <c r="D133">
        <v>2.9</v>
      </c>
      <c r="E133">
        <v>259</v>
      </c>
      <c r="F133">
        <v>3.1</v>
      </c>
      <c r="G133">
        <v>1014.2</v>
      </c>
      <c r="H133">
        <v>90</v>
      </c>
      <c r="I133" t="s">
        <v>38</v>
      </c>
      <c r="J133" s="1">
        <f>DATEVALUE(RIGHT(jaar_zip[[#This Row],[YYYYMMDD]],2)&amp;"-"&amp;MID(jaar_zip[[#This Row],[YYYYMMDD]],5,2)&amp;"-"&amp;LEFT(jaar_zip[[#This Row],[YYYYMMDD]],4))</f>
        <v>45659</v>
      </c>
      <c r="K133" t="str">
        <f>IF(AND(VALUE(MONTH(jaar_zip[[#This Row],[Datum]]))=1,VALUE(WEEKNUM(jaar_zip[[#This Row],[Datum]],21))&gt;51),RIGHT(YEAR(jaar_zip[[#This Row],[Datum]])-1,2),RIGHT(YEAR(jaar_zip[[#This Row],[Datum]]),2))&amp;"-"&amp; TEXT(WEEKNUM(jaar_zip[[#This Row],[Datum]],21),"00")</f>
        <v>25-01</v>
      </c>
      <c r="L133">
        <f>MONTH(jaar_zip[[#This Row],[Datum]])</f>
        <v>1</v>
      </c>
      <c r="M133">
        <f>IF(ISNUMBER(jaar_zip[[#This Row],[etmaaltemperatuur]]),IF(jaar_zip[[#This Row],[etmaaltemperatuur]]&lt;stookgrens,stookgrens-jaar_zip[[#This Row],[etmaaltemperatuur]],0),"")</f>
        <v>15.1</v>
      </c>
      <c r="N133">
        <f>IF(ISNUMBER(jaar_zip[[#This Row],[graaddagen]]),IF(OR(MONTH(jaar_zip[[#This Row],[Datum]])=1,MONTH(jaar_zip[[#This Row],[Datum]])=2,MONTH(jaar_zip[[#This Row],[Datum]])=11,MONTH(jaar_zip[[#This Row],[Datum]])=12),1.1,IF(OR(MONTH(jaar_zip[[#This Row],[Datum]])=3,MONTH(jaar_zip[[#This Row],[Datum]])=10),1,0.8))*jaar_zip[[#This Row],[graaddagen]],"")</f>
        <v>16.61</v>
      </c>
      <c r="O133">
        <f>IF(ISNUMBER(jaar_zip[[#This Row],[etmaaltemperatuur]]),IF(jaar_zip[[#This Row],[etmaaltemperatuur]]&gt;stookgrens,jaar_zip[[#This Row],[etmaaltemperatuur]]-stookgrens,0),"")</f>
        <v>0</v>
      </c>
    </row>
    <row r="134" spans="1:15" x14ac:dyDescent="0.25">
      <c r="A134">
        <v>348</v>
      </c>
      <c r="B134">
        <v>20250103</v>
      </c>
      <c r="C134">
        <v>4.5</v>
      </c>
      <c r="D134">
        <v>2.2000000000000002</v>
      </c>
      <c r="E134">
        <v>176</v>
      </c>
      <c r="F134">
        <v>3.4</v>
      </c>
      <c r="G134">
        <v>1018.9</v>
      </c>
      <c r="H134">
        <v>88</v>
      </c>
      <c r="I134" t="s">
        <v>38</v>
      </c>
      <c r="J134" s="1">
        <f>DATEVALUE(RIGHT(jaar_zip[[#This Row],[YYYYMMDD]],2)&amp;"-"&amp;MID(jaar_zip[[#This Row],[YYYYMMDD]],5,2)&amp;"-"&amp;LEFT(jaar_zip[[#This Row],[YYYYMMDD]],4))</f>
        <v>45660</v>
      </c>
      <c r="K134" t="str">
        <f>IF(AND(VALUE(MONTH(jaar_zip[[#This Row],[Datum]]))=1,VALUE(WEEKNUM(jaar_zip[[#This Row],[Datum]],21))&gt;51),RIGHT(YEAR(jaar_zip[[#This Row],[Datum]])-1,2),RIGHT(YEAR(jaar_zip[[#This Row],[Datum]]),2))&amp;"-"&amp; TEXT(WEEKNUM(jaar_zip[[#This Row],[Datum]],21),"00")</f>
        <v>25-01</v>
      </c>
      <c r="L134">
        <f>MONTH(jaar_zip[[#This Row],[Datum]])</f>
        <v>1</v>
      </c>
      <c r="M134">
        <f>IF(ISNUMBER(jaar_zip[[#This Row],[etmaaltemperatuur]]),IF(jaar_zip[[#This Row],[etmaaltemperatuur]]&lt;stookgrens,stookgrens-jaar_zip[[#This Row],[etmaaltemperatuur]],0),"")</f>
        <v>15.8</v>
      </c>
      <c r="N134">
        <f>IF(ISNUMBER(jaar_zip[[#This Row],[graaddagen]]),IF(OR(MONTH(jaar_zip[[#This Row],[Datum]])=1,MONTH(jaar_zip[[#This Row],[Datum]])=2,MONTH(jaar_zip[[#This Row],[Datum]])=11,MONTH(jaar_zip[[#This Row],[Datum]])=12),1.1,IF(OR(MONTH(jaar_zip[[#This Row],[Datum]])=3,MONTH(jaar_zip[[#This Row],[Datum]])=10),1,0.8))*jaar_zip[[#This Row],[graaddagen]],"")</f>
        <v>17.380000000000003</v>
      </c>
      <c r="O134">
        <f>IF(ISNUMBER(jaar_zip[[#This Row],[etmaaltemperatuur]]),IF(jaar_zip[[#This Row],[etmaaltemperatuur]]&gt;stookgrens,jaar_zip[[#This Row],[etmaaltemperatuur]]-stookgrens,0),"")</f>
        <v>0</v>
      </c>
    </row>
    <row r="135" spans="1:15" x14ac:dyDescent="0.25">
      <c r="A135">
        <v>348</v>
      </c>
      <c r="B135">
        <v>20250104</v>
      </c>
      <c r="C135">
        <v>3.2</v>
      </c>
      <c r="D135">
        <v>1.8</v>
      </c>
      <c r="E135">
        <v>162</v>
      </c>
      <c r="F135">
        <v>0.3</v>
      </c>
      <c r="G135">
        <v>1016.7</v>
      </c>
      <c r="H135">
        <v>94</v>
      </c>
      <c r="I135" t="s">
        <v>38</v>
      </c>
      <c r="J135" s="1">
        <f>DATEVALUE(RIGHT(jaar_zip[[#This Row],[YYYYMMDD]],2)&amp;"-"&amp;MID(jaar_zip[[#This Row],[YYYYMMDD]],5,2)&amp;"-"&amp;LEFT(jaar_zip[[#This Row],[YYYYMMDD]],4))</f>
        <v>45661</v>
      </c>
      <c r="K135" t="str">
        <f>IF(AND(VALUE(MONTH(jaar_zip[[#This Row],[Datum]]))=1,VALUE(WEEKNUM(jaar_zip[[#This Row],[Datum]],21))&gt;51),RIGHT(YEAR(jaar_zip[[#This Row],[Datum]])-1,2),RIGHT(YEAR(jaar_zip[[#This Row],[Datum]]),2))&amp;"-"&amp; TEXT(WEEKNUM(jaar_zip[[#This Row],[Datum]],21),"00")</f>
        <v>25-01</v>
      </c>
      <c r="L135">
        <f>MONTH(jaar_zip[[#This Row],[Datum]])</f>
        <v>1</v>
      </c>
      <c r="M135">
        <f>IF(ISNUMBER(jaar_zip[[#This Row],[etmaaltemperatuur]]),IF(jaar_zip[[#This Row],[etmaaltemperatuur]]&lt;stookgrens,stookgrens-jaar_zip[[#This Row],[etmaaltemperatuur]],0),"")</f>
        <v>16.2</v>
      </c>
      <c r="N135">
        <f>IF(ISNUMBER(jaar_zip[[#This Row],[graaddagen]]),IF(OR(MONTH(jaar_zip[[#This Row],[Datum]])=1,MONTH(jaar_zip[[#This Row],[Datum]])=2,MONTH(jaar_zip[[#This Row],[Datum]])=11,MONTH(jaar_zip[[#This Row],[Datum]])=12),1.1,IF(OR(MONTH(jaar_zip[[#This Row],[Datum]])=3,MONTH(jaar_zip[[#This Row],[Datum]])=10),1,0.8))*jaar_zip[[#This Row],[graaddagen]],"")</f>
        <v>17.82</v>
      </c>
      <c r="O135">
        <f>IF(ISNUMBER(jaar_zip[[#This Row],[etmaaltemperatuur]]),IF(jaar_zip[[#This Row],[etmaaltemperatuur]]&gt;stookgrens,jaar_zip[[#This Row],[etmaaltemperatuur]]-stookgrens,0),"")</f>
        <v>0</v>
      </c>
    </row>
    <row r="136" spans="1:15" x14ac:dyDescent="0.25">
      <c r="A136">
        <v>348</v>
      </c>
      <c r="B136">
        <v>20250105</v>
      </c>
      <c r="C136">
        <v>6.8</v>
      </c>
      <c r="D136">
        <v>5.6</v>
      </c>
      <c r="E136">
        <v>53</v>
      </c>
      <c r="F136">
        <v>18.2</v>
      </c>
      <c r="G136">
        <v>993.6</v>
      </c>
      <c r="H136">
        <v>95</v>
      </c>
      <c r="I136" t="s">
        <v>38</v>
      </c>
      <c r="J136" s="1">
        <f>DATEVALUE(RIGHT(jaar_zip[[#This Row],[YYYYMMDD]],2)&amp;"-"&amp;MID(jaar_zip[[#This Row],[YYYYMMDD]],5,2)&amp;"-"&amp;LEFT(jaar_zip[[#This Row],[YYYYMMDD]],4))</f>
        <v>45662</v>
      </c>
      <c r="K136" t="str">
        <f>IF(AND(VALUE(MONTH(jaar_zip[[#This Row],[Datum]]))=1,VALUE(WEEKNUM(jaar_zip[[#This Row],[Datum]],21))&gt;51),RIGHT(YEAR(jaar_zip[[#This Row],[Datum]])-1,2),RIGHT(YEAR(jaar_zip[[#This Row],[Datum]]),2))&amp;"-"&amp; TEXT(WEEKNUM(jaar_zip[[#This Row],[Datum]],21),"00")</f>
        <v>25-01</v>
      </c>
      <c r="L136">
        <f>MONTH(jaar_zip[[#This Row],[Datum]])</f>
        <v>1</v>
      </c>
      <c r="M136">
        <f>IF(ISNUMBER(jaar_zip[[#This Row],[etmaaltemperatuur]]),IF(jaar_zip[[#This Row],[etmaaltemperatuur]]&lt;stookgrens,stookgrens-jaar_zip[[#This Row],[etmaaltemperatuur]],0),"")</f>
        <v>12.4</v>
      </c>
      <c r="N136">
        <f>IF(ISNUMBER(jaar_zip[[#This Row],[graaddagen]]),IF(OR(MONTH(jaar_zip[[#This Row],[Datum]])=1,MONTH(jaar_zip[[#This Row],[Datum]])=2,MONTH(jaar_zip[[#This Row],[Datum]])=11,MONTH(jaar_zip[[#This Row],[Datum]])=12),1.1,IF(OR(MONTH(jaar_zip[[#This Row],[Datum]])=3,MONTH(jaar_zip[[#This Row],[Datum]])=10),1,0.8))*jaar_zip[[#This Row],[graaddagen]],"")</f>
        <v>13.640000000000002</v>
      </c>
      <c r="O136">
        <f>IF(ISNUMBER(jaar_zip[[#This Row],[etmaaltemperatuur]]),IF(jaar_zip[[#This Row],[etmaaltemperatuur]]&gt;stookgrens,jaar_zip[[#This Row],[etmaaltemperatuur]]-stookgrens,0),"")</f>
        <v>0</v>
      </c>
    </row>
    <row r="137" spans="1:15" x14ac:dyDescent="0.25">
      <c r="A137">
        <v>350</v>
      </c>
      <c r="B137">
        <v>20250101</v>
      </c>
      <c r="C137">
        <v>7.8</v>
      </c>
      <c r="D137">
        <v>7.4</v>
      </c>
      <c r="E137">
        <v>52</v>
      </c>
      <c r="F137">
        <v>8.3000000000000007</v>
      </c>
      <c r="G137">
        <v>1010.7</v>
      </c>
      <c r="H137">
        <v>83</v>
      </c>
      <c r="I137" t="s">
        <v>39</v>
      </c>
      <c r="J137" s="1">
        <f>DATEVALUE(RIGHT(jaar_zip[[#This Row],[YYYYMMDD]],2)&amp;"-"&amp;MID(jaar_zip[[#This Row],[YYYYMMDD]],5,2)&amp;"-"&amp;LEFT(jaar_zip[[#This Row],[YYYYMMDD]],4))</f>
        <v>45658</v>
      </c>
      <c r="K137" t="str">
        <f>IF(AND(VALUE(MONTH(jaar_zip[[#This Row],[Datum]]))=1,VALUE(WEEKNUM(jaar_zip[[#This Row],[Datum]],21))&gt;51),RIGHT(YEAR(jaar_zip[[#This Row],[Datum]])-1,2),RIGHT(YEAR(jaar_zip[[#This Row],[Datum]]),2))&amp;"-"&amp; TEXT(WEEKNUM(jaar_zip[[#This Row],[Datum]],21),"00")</f>
        <v>25-01</v>
      </c>
      <c r="L137">
        <f>MONTH(jaar_zip[[#This Row],[Datum]])</f>
        <v>1</v>
      </c>
      <c r="M137">
        <f>IF(ISNUMBER(jaar_zip[[#This Row],[etmaaltemperatuur]]),IF(jaar_zip[[#This Row],[etmaaltemperatuur]]&lt;stookgrens,stookgrens-jaar_zip[[#This Row],[etmaaltemperatuur]],0),"")</f>
        <v>10.6</v>
      </c>
      <c r="N137">
        <f>IF(ISNUMBER(jaar_zip[[#This Row],[graaddagen]]),IF(OR(MONTH(jaar_zip[[#This Row],[Datum]])=1,MONTH(jaar_zip[[#This Row],[Datum]])=2,MONTH(jaar_zip[[#This Row],[Datum]])=11,MONTH(jaar_zip[[#This Row],[Datum]])=12),1.1,IF(OR(MONTH(jaar_zip[[#This Row],[Datum]])=3,MONTH(jaar_zip[[#This Row],[Datum]])=10),1,0.8))*jaar_zip[[#This Row],[graaddagen]],"")</f>
        <v>11.66</v>
      </c>
      <c r="O137">
        <f>IF(ISNUMBER(jaar_zip[[#This Row],[etmaaltemperatuur]]),IF(jaar_zip[[#This Row],[etmaaltemperatuur]]&gt;stookgrens,jaar_zip[[#This Row],[etmaaltemperatuur]]-stookgrens,0),"")</f>
        <v>0</v>
      </c>
    </row>
    <row r="138" spans="1:15" x14ac:dyDescent="0.25">
      <c r="A138">
        <v>350</v>
      </c>
      <c r="B138">
        <v>20250102</v>
      </c>
      <c r="C138">
        <v>2.4</v>
      </c>
      <c r="D138">
        <v>3.1</v>
      </c>
      <c r="E138">
        <v>297</v>
      </c>
      <c r="F138">
        <v>5</v>
      </c>
      <c r="G138">
        <v>1014.6</v>
      </c>
      <c r="H138">
        <v>94</v>
      </c>
      <c r="I138" t="s">
        <v>39</v>
      </c>
      <c r="J138" s="1">
        <f>DATEVALUE(RIGHT(jaar_zip[[#This Row],[YYYYMMDD]],2)&amp;"-"&amp;MID(jaar_zip[[#This Row],[YYYYMMDD]],5,2)&amp;"-"&amp;LEFT(jaar_zip[[#This Row],[YYYYMMDD]],4))</f>
        <v>45659</v>
      </c>
      <c r="K138" t="str">
        <f>IF(AND(VALUE(MONTH(jaar_zip[[#This Row],[Datum]]))=1,VALUE(WEEKNUM(jaar_zip[[#This Row],[Datum]],21))&gt;51),RIGHT(YEAR(jaar_zip[[#This Row],[Datum]])-1,2),RIGHT(YEAR(jaar_zip[[#This Row],[Datum]]),2))&amp;"-"&amp; TEXT(WEEKNUM(jaar_zip[[#This Row],[Datum]],21),"00")</f>
        <v>25-01</v>
      </c>
      <c r="L138">
        <f>MONTH(jaar_zip[[#This Row],[Datum]])</f>
        <v>1</v>
      </c>
      <c r="M138">
        <f>IF(ISNUMBER(jaar_zip[[#This Row],[etmaaltemperatuur]]),IF(jaar_zip[[#This Row],[etmaaltemperatuur]]&lt;stookgrens,stookgrens-jaar_zip[[#This Row],[etmaaltemperatuur]],0),"")</f>
        <v>14.9</v>
      </c>
      <c r="N138">
        <f>IF(ISNUMBER(jaar_zip[[#This Row],[graaddagen]]),IF(OR(MONTH(jaar_zip[[#This Row],[Datum]])=1,MONTH(jaar_zip[[#This Row],[Datum]])=2,MONTH(jaar_zip[[#This Row],[Datum]])=11,MONTH(jaar_zip[[#This Row],[Datum]])=12),1.1,IF(OR(MONTH(jaar_zip[[#This Row],[Datum]])=3,MONTH(jaar_zip[[#This Row],[Datum]])=10),1,0.8))*jaar_zip[[#This Row],[graaddagen]],"")</f>
        <v>16.39</v>
      </c>
      <c r="O138">
        <f>IF(ISNUMBER(jaar_zip[[#This Row],[etmaaltemperatuur]]),IF(jaar_zip[[#This Row],[etmaaltemperatuur]]&gt;stookgrens,jaar_zip[[#This Row],[etmaaltemperatuur]]-stookgrens,0),"")</f>
        <v>0</v>
      </c>
    </row>
    <row r="139" spans="1:15" x14ac:dyDescent="0.25">
      <c r="A139">
        <v>350</v>
      </c>
      <c r="B139">
        <v>20250103</v>
      </c>
      <c r="C139">
        <v>3</v>
      </c>
      <c r="D139">
        <v>2.2000000000000002</v>
      </c>
      <c r="E139">
        <v>253</v>
      </c>
      <c r="F139">
        <v>6</v>
      </c>
      <c r="G139">
        <v>1019.7</v>
      </c>
      <c r="H139">
        <v>88</v>
      </c>
      <c r="I139" t="s">
        <v>39</v>
      </c>
      <c r="J139" s="1">
        <f>DATEVALUE(RIGHT(jaar_zip[[#This Row],[YYYYMMDD]],2)&amp;"-"&amp;MID(jaar_zip[[#This Row],[YYYYMMDD]],5,2)&amp;"-"&amp;LEFT(jaar_zip[[#This Row],[YYYYMMDD]],4))</f>
        <v>45660</v>
      </c>
      <c r="K139" t="str">
        <f>IF(AND(VALUE(MONTH(jaar_zip[[#This Row],[Datum]]))=1,VALUE(WEEKNUM(jaar_zip[[#This Row],[Datum]],21))&gt;51),RIGHT(YEAR(jaar_zip[[#This Row],[Datum]])-1,2),RIGHT(YEAR(jaar_zip[[#This Row],[Datum]]),2))&amp;"-"&amp; TEXT(WEEKNUM(jaar_zip[[#This Row],[Datum]],21),"00")</f>
        <v>25-01</v>
      </c>
      <c r="L139">
        <f>MONTH(jaar_zip[[#This Row],[Datum]])</f>
        <v>1</v>
      </c>
      <c r="M139">
        <f>IF(ISNUMBER(jaar_zip[[#This Row],[etmaaltemperatuur]]),IF(jaar_zip[[#This Row],[etmaaltemperatuur]]&lt;stookgrens,stookgrens-jaar_zip[[#This Row],[etmaaltemperatuur]],0),"")</f>
        <v>15.8</v>
      </c>
      <c r="N139">
        <f>IF(ISNUMBER(jaar_zip[[#This Row],[graaddagen]]),IF(OR(MONTH(jaar_zip[[#This Row],[Datum]])=1,MONTH(jaar_zip[[#This Row],[Datum]])=2,MONTH(jaar_zip[[#This Row],[Datum]])=11,MONTH(jaar_zip[[#This Row],[Datum]])=12),1.1,IF(OR(MONTH(jaar_zip[[#This Row],[Datum]])=3,MONTH(jaar_zip[[#This Row],[Datum]])=10),1,0.8))*jaar_zip[[#This Row],[graaddagen]],"")</f>
        <v>17.380000000000003</v>
      </c>
      <c r="O139">
        <f>IF(ISNUMBER(jaar_zip[[#This Row],[etmaaltemperatuur]]),IF(jaar_zip[[#This Row],[etmaaltemperatuur]]&gt;stookgrens,jaar_zip[[#This Row],[etmaaltemperatuur]]-stookgrens,0),"")</f>
        <v>0</v>
      </c>
    </row>
    <row r="140" spans="1:15" x14ac:dyDescent="0.25">
      <c r="A140">
        <v>350</v>
      </c>
      <c r="B140">
        <v>20250104</v>
      </c>
      <c r="C140">
        <v>2.6</v>
      </c>
      <c r="D140">
        <v>1.4</v>
      </c>
      <c r="E140">
        <v>238</v>
      </c>
      <c r="F140">
        <v>-0.1</v>
      </c>
      <c r="G140">
        <v>1017</v>
      </c>
      <c r="H140">
        <v>93</v>
      </c>
      <c r="I140" t="s">
        <v>39</v>
      </c>
      <c r="J140" s="1">
        <f>DATEVALUE(RIGHT(jaar_zip[[#This Row],[YYYYMMDD]],2)&amp;"-"&amp;MID(jaar_zip[[#This Row],[YYYYMMDD]],5,2)&amp;"-"&amp;LEFT(jaar_zip[[#This Row],[YYYYMMDD]],4))</f>
        <v>45661</v>
      </c>
      <c r="K140" t="str">
        <f>IF(AND(VALUE(MONTH(jaar_zip[[#This Row],[Datum]]))=1,VALUE(WEEKNUM(jaar_zip[[#This Row],[Datum]],21))&gt;51),RIGHT(YEAR(jaar_zip[[#This Row],[Datum]])-1,2),RIGHT(YEAR(jaar_zip[[#This Row],[Datum]]),2))&amp;"-"&amp; TEXT(WEEKNUM(jaar_zip[[#This Row],[Datum]],21),"00")</f>
        <v>25-01</v>
      </c>
      <c r="L140">
        <f>MONTH(jaar_zip[[#This Row],[Datum]])</f>
        <v>1</v>
      </c>
      <c r="M140">
        <f>IF(ISNUMBER(jaar_zip[[#This Row],[etmaaltemperatuur]]),IF(jaar_zip[[#This Row],[etmaaltemperatuur]]&lt;stookgrens,stookgrens-jaar_zip[[#This Row],[etmaaltemperatuur]],0),"")</f>
        <v>16.600000000000001</v>
      </c>
      <c r="N140">
        <f>IF(ISNUMBER(jaar_zip[[#This Row],[graaddagen]]),IF(OR(MONTH(jaar_zip[[#This Row],[Datum]])=1,MONTH(jaar_zip[[#This Row],[Datum]])=2,MONTH(jaar_zip[[#This Row],[Datum]])=11,MONTH(jaar_zip[[#This Row],[Datum]])=12),1.1,IF(OR(MONTH(jaar_zip[[#This Row],[Datum]])=3,MONTH(jaar_zip[[#This Row],[Datum]])=10),1,0.8))*jaar_zip[[#This Row],[graaddagen]],"")</f>
        <v>18.260000000000002</v>
      </c>
      <c r="O140">
        <f>IF(ISNUMBER(jaar_zip[[#This Row],[etmaaltemperatuur]]),IF(jaar_zip[[#This Row],[etmaaltemperatuur]]&gt;stookgrens,jaar_zip[[#This Row],[etmaaltemperatuur]]-stookgrens,0),"")</f>
        <v>0</v>
      </c>
    </row>
    <row r="141" spans="1:15" x14ac:dyDescent="0.25">
      <c r="A141">
        <v>350</v>
      </c>
      <c r="B141">
        <v>20250105</v>
      </c>
      <c r="C141">
        <v>5.5</v>
      </c>
      <c r="D141">
        <v>6</v>
      </c>
      <c r="E141">
        <v>51</v>
      </c>
      <c r="F141">
        <v>22.9</v>
      </c>
      <c r="G141">
        <v>994</v>
      </c>
      <c r="H141">
        <v>95</v>
      </c>
      <c r="I141" t="s">
        <v>39</v>
      </c>
      <c r="J141" s="1">
        <f>DATEVALUE(RIGHT(jaar_zip[[#This Row],[YYYYMMDD]],2)&amp;"-"&amp;MID(jaar_zip[[#This Row],[YYYYMMDD]],5,2)&amp;"-"&amp;LEFT(jaar_zip[[#This Row],[YYYYMMDD]],4))</f>
        <v>45662</v>
      </c>
      <c r="K141" t="str">
        <f>IF(AND(VALUE(MONTH(jaar_zip[[#This Row],[Datum]]))=1,VALUE(WEEKNUM(jaar_zip[[#This Row],[Datum]],21))&gt;51),RIGHT(YEAR(jaar_zip[[#This Row],[Datum]])-1,2),RIGHT(YEAR(jaar_zip[[#This Row],[Datum]]),2))&amp;"-"&amp; TEXT(WEEKNUM(jaar_zip[[#This Row],[Datum]],21),"00")</f>
        <v>25-01</v>
      </c>
      <c r="L141">
        <f>MONTH(jaar_zip[[#This Row],[Datum]])</f>
        <v>1</v>
      </c>
      <c r="M141">
        <f>IF(ISNUMBER(jaar_zip[[#This Row],[etmaaltemperatuur]]),IF(jaar_zip[[#This Row],[etmaaltemperatuur]]&lt;stookgrens,stookgrens-jaar_zip[[#This Row],[etmaaltemperatuur]],0),"")</f>
        <v>12</v>
      </c>
      <c r="N141">
        <f>IF(ISNUMBER(jaar_zip[[#This Row],[graaddagen]]),IF(OR(MONTH(jaar_zip[[#This Row],[Datum]])=1,MONTH(jaar_zip[[#This Row],[Datum]])=2,MONTH(jaar_zip[[#This Row],[Datum]])=11,MONTH(jaar_zip[[#This Row],[Datum]])=12),1.1,IF(OR(MONTH(jaar_zip[[#This Row],[Datum]])=3,MONTH(jaar_zip[[#This Row],[Datum]])=10),1,0.8))*jaar_zip[[#This Row],[graaddagen]],"")</f>
        <v>13.200000000000001</v>
      </c>
      <c r="O141">
        <f>IF(ISNUMBER(jaar_zip[[#This Row],[etmaaltemperatuur]]),IF(jaar_zip[[#This Row],[etmaaltemperatuur]]&gt;stookgrens,jaar_zip[[#This Row],[etmaaltemperatuur]]-stookgrens,0),"")</f>
        <v>0</v>
      </c>
    </row>
    <row r="142" spans="1:15" x14ac:dyDescent="0.25">
      <c r="A142">
        <v>356</v>
      </c>
      <c r="B142">
        <v>20250101</v>
      </c>
      <c r="C142">
        <v>10</v>
      </c>
      <c r="D142">
        <v>7.6</v>
      </c>
      <c r="E142">
        <v>56</v>
      </c>
      <c r="F142">
        <v>11.8</v>
      </c>
      <c r="G142">
        <v>1009.5</v>
      </c>
      <c r="H142">
        <v>83</v>
      </c>
      <c r="I142" t="s">
        <v>40</v>
      </c>
      <c r="J142" s="1">
        <f>DATEVALUE(RIGHT(jaar_zip[[#This Row],[YYYYMMDD]],2)&amp;"-"&amp;MID(jaar_zip[[#This Row],[YYYYMMDD]],5,2)&amp;"-"&amp;LEFT(jaar_zip[[#This Row],[YYYYMMDD]],4))</f>
        <v>45658</v>
      </c>
      <c r="K142" t="str">
        <f>IF(AND(VALUE(MONTH(jaar_zip[[#This Row],[Datum]]))=1,VALUE(WEEKNUM(jaar_zip[[#This Row],[Datum]],21))&gt;51),RIGHT(YEAR(jaar_zip[[#This Row],[Datum]])-1,2),RIGHT(YEAR(jaar_zip[[#This Row],[Datum]]),2))&amp;"-"&amp; TEXT(WEEKNUM(jaar_zip[[#This Row],[Datum]],21),"00")</f>
        <v>25-01</v>
      </c>
      <c r="L142">
        <f>MONTH(jaar_zip[[#This Row],[Datum]])</f>
        <v>1</v>
      </c>
      <c r="M142">
        <f>IF(ISNUMBER(jaar_zip[[#This Row],[etmaaltemperatuur]]),IF(jaar_zip[[#This Row],[etmaaltemperatuur]]&lt;stookgrens,stookgrens-jaar_zip[[#This Row],[etmaaltemperatuur]],0),"")</f>
        <v>10.4</v>
      </c>
      <c r="N142">
        <f>IF(ISNUMBER(jaar_zip[[#This Row],[graaddagen]]),IF(OR(MONTH(jaar_zip[[#This Row],[Datum]])=1,MONTH(jaar_zip[[#This Row],[Datum]])=2,MONTH(jaar_zip[[#This Row],[Datum]])=11,MONTH(jaar_zip[[#This Row],[Datum]])=12),1.1,IF(OR(MONTH(jaar_zip[[#This Row],[Datum]])=3,MONTH(jaar_zip[[#This Row],[Datum]])=10),1,0.8))*jaar_zip[[#This Row],[graaddagen]],"")</f>
        <v>11.440000000000001</v>
      </c>
      <c r="O142">
        <f>IF(ISNUMBER(jaar_zip[[#This Row],[etmaaltemperatuur]]),IF(jaar_zip[[#This Row],[etmaaltemperatuur]]&gt;stookgrens,jaar_zip[[#This Row],[etmaaltemperatuur]]-stookgrens,0),"")</f>
        <v>0</v>
      </c>
    </row>
    <row r="143" spans="1:15" x14ac:dyDescent="0.25">
      <c r="A143">
        <v>356</v>
      </c>
      <c r="B143">
        <v>20250102</v>
      </c>
      <c r="C143">
        <v>3.4</v>
      </c>
      <c r="D143">
        <v>3</v>
      </c>
      <c r="E143">
        <v>332</v>
      </c>
      <c r="F143">
        <v>3.6</v>
      </c>
      <c r="G143">
        <v>1014.1</v>
      </c>
      <c r="H143">
        <v>91</v>
      </c>
      <c r="I143" t="s">
        <v>40</v>
      </c>
      <c r="J143" s="1">
        <f>DATEVALUE(RIGHT(jaar_zip[[#This Row],[YYYYMMDD]],2)&amp;"-"&amp;MID(jaar_zip[[#This Row],[YYYYMMDD]],5,2)&amp;"-"&amp;LEFT(jaar_zip[[#This Row],[YYYYMMDD]],4))</f>
        <v>45659</v>
      </c>
      <c r="K143" t="str">
        <f>IF(AND(VALUE(MONTH(jaar_zip[[#This Row],[Datum]]))=1,VALUE(WEEKNUM(jaar_zip[[#This Row],[Datum]],21))&gt;51),RIGHT(YEAR(jaar_zip[[#This Row],[Datum]])-1,2),RIGHT(YEAR(jaar_zip[[#This Row],[Datum]]),2))&amp;"-"&amp; TEXT(WEEKNUM(jaar_zip[[#This Row],[Datum]],21),"00")</f>
        <v>25-01</v>
      </c>
      <c r="L143">
        <f>MONTH(jaar_zip[[#This Row],[Datum]])</f>
        <v>1</v>
      </c>
      <c r="M143">
        <f>IF(ISNUMBER(jaar_zip[[#This Row],[etmaaltemperatuur]]),IF(jaar_zip[[#This Row],[etmaaltemperatuur]]&lt;stookgrens,stookgrens-jaar_zip[[#This Row],[etmaaltemperatuur]],0),"")</f>
        <v>15</v>
      </c>
      <c r="N143">
        <f>IF(ISNUMBER(jaar_zip[[#This Row],[graaddagen]]),IF(OR(MONTH(jaar_zip[[#This Row],[Datum]])=1,MONTH(jaar_zip[[#This Row],[Datum]])=2,MONTH(jaar_zip[[#This Row],[Datum]])=11,MONTH(jaar_zip[[#This Row],[Datum]])=12),1.1,IF(OR(MONTH(jaar_zip[[#This Row],[Datum]])=3,MONTH(jaar_zip[[#This Row],[Datum]])=10),1,0.8))*jaar_zip[[#This Row],[graaddagen]],"")</f>
        <v>16.5</v>
      </c>
      <c r="O143">
        <f>IF(ISNUMBER(jaar_zip[[#This Row],[etmaaltemperatuur]]),IF(jaar_zip[[#This Row],[etmaaltemperatuur]]&gt;stookgrens,jaar_zip[[#This Row],[etmaaltemperatuur]]-stookgrens,0),"")</f>
        <v>0</v>
      </c>
    </row>
    <row r="144" spans="1:15" x14ac:dyDescent="0.25">
      <c r="A144">
        <v>356</v>
      </c>
      <c r="B144">
        <v>20250103</v>
      </c>
      <c r="C144">
        <v>4.7</v>
      </c>
      <c r="D144">
        <v>2</v>
      </c>
      <c r="E144">
        <v>221</v>
      </c>
      <c r="F144">
        <v>5.2</v>
      </c>
      <c r="G144">
        <v>1018.9</v>
      </c>
      <c r="H144">
        <v>89</v>
      </c>
      <c r="I144" t="s">
        <v>40</v>
      </c>
      <c r="J144" s="1">
        <f>DATEVALUE(RIGHT(jaar_zip[[#This Row],[YYYYMMDD]],2)&amp;"-"&amp;MID(jaar_zip[[#This Row],[YYYYMMDD]],5,2)&amp;"-"&amp;LEFT(jaar_zip[[#This Row],[YYYYMMDD]],4))</f>
        <v>45660</v>
      </c>
      <c r="K144" t="str">
        <f>IF(AND(VALUE(MONTH(jaar_zip[[#This Row],[Datum]]))=1,VALUE(WEEKNUM(jaar_zip[[#This Row],[Datum]],21))&gt;51),RIGHT(YEAR(jaar_zip[[#This Row],[Datum]])-1,2),RIGHT(YEAR(jaar_zip[[#This Row],[Datum]]),2))&amp;"-"&amp; TEXT(WEEKNUM(jaar_zip[[#This Row],[Datum]],21),"00")</f>
        <v>25-01</v>
      </c>
      <c r="L144">
        <f>MONTH(jaar_zip[[#This Row],[Datum]])</f>
        <v>1</v>
      </c>
      <c r="M144">
        <f>IF(ISNUMBER(jaar_zip[[#This Row],[etmaaltemperatuur]]),IF(jaar_zip[[#This Row],[etmaaltemperatuur]]&lt;stookgrens,stookgrens-jaar_zip[[#This Row],[etmaaltemperatuur]],0),"")</f>
        <v>16</v>
      </c>
      <c r="N144">
        <f>IF(ISNUMBER(jaar_zip[[#This Row],[graaddagen]]),IF(OR(MONTH(jaar_zip[[#This Row],[Datum]])=1,MONTH(jaar_zip[[#This Row],[Datum]])=2,MONTH(jaar_zip[[#This Row],[Datum]])=11,MONTH(jaar_zip[[#This Row],[Datum]])=12),1.1,IF(OR(MONTH(jaar_zip[[#This Row],[Datum]])=3,MONTH(jaar_zip[[#This Row],[Datum]])=10),1,0.8))*jaar_zip[[#This Row],[graaddagen]],"")</f>
        <v>17.600000000000001</v>
      </c>
      <c r="O144">
        <f>IF(ISNUMBER(jaar_zip[[#This Row],[etmaaltemperatuur]]),IF(jaar_zip[[#This Row],[etmaaltemperatuur]]&gt;stookgrens,jaar_zip[[#This Row],[etmaaltemperatuur]]-stookgrens,0),"")</f>
        <v>0</v>
      </c>
    </row>
    <row r="145" spans="1:15" x14ac:dyDescent="0.25">
      <c r="A145">
        <v>356</v>
      </c>
      <c r="B145">
        <v>20250104</v>
      </c>
      <c r="C145">
        <v>2.9</v>
      </c>
      <c r="D145">
        <v>1.7</v>
      </c>
      <c r="E145">
        <v>183</v>
      </c>
      <c r="F145">
        <v>0</v>
      </c>
      <c r="G145">
        <v>1016.8</v>
      </c>
      <c r="H145">
        <v>93</v>
      </c>
      <c r="I145" t="s">
        <v>40</v>
      </c>
      <c r="J145" s="1">
        <f>DATEVALUE(RIGHT(jaar_zip[[#This Row],[YYYYMMDD]],2)&amp;"-"&amp;MID(jaar_zip[[#This Row],[YYYYMMDD]],5,2)&amp;"-"&amp;LEFT(jaar_zip[[#This Row],[YYYYMMDD]],4))</f>
        <v>45661</v>
      </c>
      <c r="K145" t="str">
        <f>IF(AND(VALUE(MONTH(jaar_zip[[#This Row],[Datum]]))=1,VALUE(WEEKNUM(jaar_zip[[#This Row],[Datum]],21))&gt;51),RIGHT(YEAR(jaar_zip[[#This Row],[Datum]])-1,2),RIGHT(YEAR(jaar_zip[[#This Row],[Datum]]),2))&amp;"-"&amp; TEXT(WEEKNUM(jaar_zip[[#This Row],[Datum]],21),"00")</f>
        <v>25-01</v>
      </c>
      <c r="L145">
        <f>MONTH(jaar_zip[[#This Row],[Datum]])</f>
        <v>1</v>
      </c>
      <c r="M145">
        <f>IF(ISNUMBER(jaar_zip[[#This Row],[etmaaltemperatuur]]),IF(jaar_zip[[#This Row],[etmaaltemperatuur]]&lt;stookgrens,stookgrens-jaar_zip[[#This Row],[etmaaltemperatuur]],0),"")</f>
        <v>16.3</v>
      </c>
      <c r="N145">
        <f>IF(ISNUMBER(jaar_zip[[#This Row],[graaddagen]]),IF(OR(MONTH(jaar_zip[[#This Row],[Datum]])=1,MONTH(jaar_zip[[#This Row],[Datum]])=2,MONTH(jaar_zip[[#This Row],[Datum]])=11,MONTH(jaar_zip[[#This Row],[Datum]])=12),1.1,IF(OR(MONTH(jaar_zip[[#This Row],[Datum]])=3,MONTH(jaar_zip[[#This Row],[Datum]])=10),1,0.8))*jaar_zip[[#This Row],[graaddagen]],"")</f>
        <v>17.930000000000003</v>
      </c>
      <c r="O145">
        <f>IF(ISNUMBER(jaar_zip[[#This Row],[etmaaltemperatuur]]),IF(jaar_zip[[#This Row],[etmaaltemperatuur]]&gt;stookgrens,jaar_zip[[#This Row],[etmaaltemperatuur]]-stookgrens,0),"")</f>
        <v>0</v>
      </c>
    </row>
    <row r="146" spans="1:15" x14ac:dyDescent="0.25">
      <c r="A146">
        <v>356</v>
      </c>
      <c r="B146">
        <v>20250105</v>
      </c>
      <c r="C146">
        <v>6.5</v>
      </c>
      <c r="D146">
        <v>5.7</v>
      </c>
      <c r="E146">
        <v>48</v>
      </c>
      <c r="F146">
        <v>20.399999999999999</v>
      </c>
      <c r="G146">
        <v>993.9</v>
      </c>
      <c r="H146">
        <v>94</v>
      </c>
      <c r="I146" t="s">
        <v>40</v>
      </c>
      <c r="J146" s="1">
        <f>DATEVALUE(RIGHT(jaar_zip[[#This Row],[YYYYMMDD]],2)&amp;"-"&amp;MID(jaar_zip[[#This Row],[YYYYMMDD]],5,2)&amp;"-"&amp;LEFT(jaar_zip[[#This Row],[YYYYMMDD]],4))</f>
        <v>45662</v>
      </c>
      <c r="K146" t="str">
        <f>IF(AND(VALUE(MONTH(jaar_zip[[#This Row],[Datum]]))=1,VALUE(WEEKNUM(jaar_zip[[#This Row],[Datum]],21))&gt;51),RIGHT(YEAR(jaar_zip[[#This Row],[Datum]])-1,2),RIGHT(YEAR(jaar_zip[[#This Row],[Datum]]),2))&amp;"-"&amp; TEXT(WEEKNUM(jaar_zip[[#This Row],[Datum]],21),"00")</f>
        <v>25-01</v>
      </c>
      <c r="L146">
        <f>MONTH(jaar_zip[[#This Row],[Datum]])</f>
        <v>1</v>
      </c>
      <c r="M146">
        <f>IF(ISNUMBER(jaar_zip[[#This Row],[etmaaltemperatuur]]),IF(jaar_zip[[#This Row],[etmaaltemperatuur]]&lt;stookgrens,stookgrens-jaar_zip[[#This Row],[etmaaltemperatuur]],0),"")</f>
        <v>12.3</v>
      </c>
      <c r="N146">
        <f>IF(ISNUMBER(jaar_zip[[#This Row],[graaddagen]]),IF(OR(MONTH(jaar_zip[[#This Row],[Datum]])=1,MONTH(jaar_zip[[#This Row],[Datum]])=2,MONTH(jaar_zip[[#This Row],[Datum]])=11,MONTH(jaar_zip[[#This Row],[Datum]])=12),1.1,IF(OR(MONTH(jaar_zip[[#This Row],[Datum]])=3,MONTH(jaar_zip[[#This Row],[Datum]])=10),1,0.8))*jaar_zip[[#This Row],[graaddagen]],"")</f>
        <v>13.530000000000001</v>
      </c>
      <c r="O146">
        <f>IF(ISNUMBER(jaar_zip[[#This Row],[etmaaltemperatuur]]),IF(jaar_zip[[#This Row],[etmaaltemperatuur]]&gt;stookgrens,jaar_zip[[#This Row],[etmaaltemperatuur]]-stookgrens,0),"")</f>
        <v>0</v>
      </c>
    </row>
    <row r="147" spans="1:15" x14ac:dyDescent="0.25">
      <c r="A147">
        <v>370</v>
      </c>
      <c r="B147">
        <v>20250101</v>
      </c>
      <c r="C147">
        <v>9.3000000000000007</v>
      </c>
      <c r="D147">
        <v>7.3</v>
      </c>
      <c r="E147">
        <v>59</v>
      </c>
      <c r="F147">
        <v>7</v>
      </c>
      <c r="G147">
        <v>1011.4</v>
      </c>
      <c r="H147">
        <v>84</v>
      </c>
      <c r="I147" t="s">
        <v>41</v>
      </c>
      <c r="J147" s="1">
        <f>DATEVALUE(RIGHT(jaar_zip[[#This Row],[YYYYMMDD]],2)&amp;"-"&amp;MID(jaar_zip[[#This Row],[YYYYMMDD]],5,2)&amp;"-"&amp;LEFT(jaar_zip[[#This Row],[YYYYMMDD]],4))</f>
        <v>45658</v>
      </c>
      <c r="K147" t="str">
        <f>IF(AND(VALUE(MONTH(jaar_zip[[#This Row],[Datum]]))=1,VALUE(WEEKNUM(jaar_zip[[#This Row],[Datum]],21))&gt;51),RIGHT(YEAR(jaar_zip[[#This Row],[Datum]])-1,2),RIGHT(YEAR(jaar_zip[[#This Row],[Datum]]),2))&amp;"-"&amp; TEXT(WEEKNUM(jaar_zip[[#This Row],[Datum]],21),"00")</f>
        <v>25-01</v>
      </c>
      <c r="L147">
        <f>MONTH(jaar_zip[[#This Row],[Datum]])</f>
        <v>1</v>
      </c>
      <c r="M147">
        <f>IF(ISNUMBER(jaar_zip[[#This Row],[etmaaltemperatuur]]),IF(jaar_zip[[#This Row],[etmaaltemperatuur]]&lt;stookgrens,stookgrens-jaar_zip[[#This Row],[etmaaltemperatuur]],0),"")</f>
        <v>10.7</v>
      </c>
      <c r="N147">
        <f>IF(ISNUMBER(jaar_zip[[#This Row],[graaddagen]]),IF(OR(MONTH(jaar_zip[[#This Row],[Datum]])=1,MONTH(jaar_zip[[#This Row],[Datum]])=2,MONTH(jaar_zip[[#This Row],[Datum]])=11,MONTH(jaar_zip[[#This Row],[Datum]])=12),1.1,IF(OR(MONTH(jaar_zip[[#This Row],[Datum]])=3,MONTH(jaar_zip[[#This Row],[Datum]])=10),1,0.8))*jaar_zip[[#This Row],[graaddagen]],"")</f>
        <v>11.77</v>
      </c>
      <c r="O147">
        <f>IF(ISNUMBER(jaar_zip[[#This Row],[etmaaltemperatuur]]),IF(jaar_zip[[#This Row],[etmaaltemperatuur]]&gt;stookgrens,jaar_zip[[#This Row],[etmaaltemperatuur]]-stookgrens,0),"")</f>
        <v>0</v>
      </c>
    </row>
    <row r="148" spans="1:15" x14ac:dyDescent="0.25">
      <c r="A148">
        <v>370</v>
      </c>
      <c r="B148">
        <v>20250102</v>
      </c>
      <c r="C148">
        <v>2.9</v>
      </c>
      <c r="D148">
        <v>3.2</v>
      </c>
      <c r="E148">
        <v>281</v>
      </c>
      <c r="F148">
        <v>3.2</v>
      </c>
      <c r="G148">
        <v>1014.6</v>
      </c>
      <c r="H148">
        <v>95</v>
      </c>
      <c r="I148" t="s">
        <v>41</v>
      </c>
      <c r="J148" s="1">
        <f>DATEVALUE(RIGHT(jaar_zip[[#This Row],[YYYYMMDD]],2)&amp;"-"&amp;MID(jaar_zip[[#This Row],[YYYYMMDD]],5,2)&amp;"-"&amp;LEFT(jaar_zip[[#This Row],[YYYYMMDD]],4))</f>
        <v>45659</v>
      </c>
      <c r="K148" t="str">
        <f>IF(AND(VALUE(MONTH(jaar_zip[[#This Row],[Datum]]))=1,VALUE(WEEKNUM(jaar_zip[[#This Row],[Datum]],21))&gt;51),RIGHT(YEAR(jaar_zip[[#This Row],[Datum]])-1,2),RIGHT(YEAR(jaar_zip[[#This Row],[Datum]]),2))&amp;"-"&amp; TEXT(WEEKNUM(jaar_zip[[#This Row],[Datum]],21),"00")</f>
        <v>25-01</v>
      </c>
      <c r="L148">
        <f>MONTH(jaar_zip[[#This Row],[Datum]])</f>
        <v>1</v>
      </c>
      <c r="M148">
        <f>IF(ISNUMBER(jaar_zip[[#This Row],[etmaaltemperatuur]]),IF(jaar_zip[[#This Row],[etmaaltemperatuur]]&lt;stookgrens,stookgrens-jaar_zip[[#This Row],[etmaaltemperatuur]],0),"")</f>
        <v>14.8</v>
      </c>
      <c r="N148">
        <f>IF(ISNUMBER(jaar_zip[[#This Row],[graaddagen]]),IF(OR(MONTH(jaar_zip[[#This Row],[Datum]])=1,MONTH(jaar_zip[[#This Row],[Datum]])=2,MONTH(jaar_zip[[#This Row],[Datum]])=11,MONTH(jaar_zip[[#This Row],[Datum]])=12),1.1,IF(OR(MONTH(jaar_zip[[#This Row],[Datum]])=3,MONTH(jaar_zip[[#This Row],[Datum]])=10),1,0.8))*jaar_zip[[#This Row],[graaddagen]],"")</f>
        <v>16.28</v>
      </c>
      <c r="O148">
        <f>IF(ISNUMBER(jaar_zip[[#This Row],[etmaaltemperatuur]]),IF(jaar_zip[[#This Row],[etmaaltemperatuur]]&gt;stookgrens,jaar_zip[[#This Row],[etmaaltemperatuur]]-stookgrens,0),"")</f>
        <v>0</v>
      </c>
    </row>
    <row r="149" spans="1:15" x14ac:dyDescent="0.25">
      <c r="A149">
        <v>370</v>
      </c>
      <c r="B149">
        <v>20250103</v>
      </c>
      <c r="C149">
        <v>4.3</v>
      </c>
      <c r="D149">
        <v>1.9</v>
      </c>
      <c r="E149">
        <v>305</v>
      </c>
      <c r="F149">
        <v>2.4</v>
      </c>
      <c r="G149">
        <v>1019.8</v>
      </c>
      <c r="H149">
        <v>92</v>
      </c>
      <c r="I149" t="s">
        <v>41</v>
      </c>
      <c r="J149" s="1">
        <f>DATEVALUE(RIGHT(jaar_zip[[#This Row],[YYYYMMDD]],2)&amp;"-"&amp;MID(jaar_zip[[#This Row],[YYYYMMDD]],5,2)&amp;"-"&amp;LEFT(jaar_zip[[#This Row],[YYYYMMDD]],4))</f>
        <v>45660</v>
      </c>
      <c r="K149" t="str">
        <f>IF(AND(VALUE(MONTH(jaar_zip[[#This Row],[Datum]]))=1,VALUE(WEEKNUM(jaar_zip[[#This Row],[Datum]],21))&gt;51),RIGHT(YEAR(jaar_zip[[#This Row],[Datum]])-1,2),RIGHT(YEAR(jaar_zip[[#This Row],[Datum]]),2))&amp;"-"&amp; TEXT(WEEKNUM(jaar_zip[[#This Row],[Datum]],21),"00")</f>
        <v>25-01</v>
      </c>
      <c r="L149">
        <f>MONTH(jaar_zip[[#This Row],[Datum]])</f>
        <v>1</v>
      </c>
      <c r="M149">
        <f>IF(ISNUMBER(jaar_zip[[#This Row],[etmaaltemperatuur]]),IF(jaar_zip[[#This Row],[etmaaltemperatuur]]&lt;stookgrens,stookgrens-jaar_zip[[#This Row],[etmaaltemperatuur]],0),"")</f>
        <v>16.100000000000001</v>
      </c>
      <c r="N149">
        <f>IF(ISNUMBER(jaar_zip[[#This Row],[graaddagen]]),IF(OR(MONTH(jaar_zip[[#This Row],[Datum]])=1,MONTH(jaar_zip[[#This Row],[Datum]])=2,MONTH(jaar_zip[[#This Row],[Datum]])=11,MONTH(jaar_zip[[#This Row],[Datum]])=12),1.1,IF(OR(MONTH(jaar_zip[[#This Row],[Datum]])=3,MONTH(jaar_zip[[#This Row],[Datum]])=10),1,0.8))*jaar_zip[[#This Row],[graaddagen]],"")</f>
        <v>17.710000000000004</v>
      </c>
      <c r="O149">
        <f>IF(ISNUMBER(jaar_zip[[#This Row],[etmaaltemperatuur]]),IF(jaar_zip[[#This Row],[etmaaltemperatuur]]&gt;stookgrens,jaar_zip[[#This Row],[etmaaltemperatuur]]-stookgrens,0),"")</f>
        <v>0</v>
      </c>
    </row>
    <row r="150" spans="1:15" x14ac:dyDescent="0.25">
      <c r="A150">
        <v>370</v>
      </c>
      <c r="B150">
        <v>20250104</v>
      </c>
      <c r="C150">
        <v>2.5</v>
      </c>
      <c r="D150">
        <v>1.5</v>
      </c>
      <c r="E150">
        <v>220</v>
      </c>
      <c r="F150">
        <v>-0.1</v>
      </c>
      <c r="G150">
        <v>1017.4</v>
      </c>
      <c r="H150">
        <v>93</v>
      </c>
      <c r="I150" t="s">
        <v>41</v>
      </c>
      <c r="J150" s="1">
        <f>DATEVALUE(RIGHT(jaar_zip[[#This Row],[YYYYMMDD]],2)&amp;"-"&amp;MID(jaar_zip[[#This Row],[YYYYMMDD]],5,2)&amp;"-"&amp;LEFT(jaar_zip[[#This Row],[YYYYMMDD]],4))</f>
        <v>45661</v>
      </c>
      <c r="K150" t="str">
        <f>IF(AND(VALUE(MONTH(jaar_zip[[#This Row],[Datum]]))=1,VALUE(WEEKNUM(jaar_zip[[#This Row],[Datum]],21))&gt;51),RIGHT(YEAR(jaar_zip[[#This Row],[Datum]])-1,2),RIGHT(YEAR(jaar_zip[[#This Row],[Datum]]),2))&amp;"-"&amp; TEXT(WEEKNUM(jaar_zip[[#This Row],[Datum]],21),"00")</f>
        <v>25-01</v>
      </c>
      <c r="L150">
        <f>MONTH(jaar_zip[[#This Row],[Datum]])</f>
        <v>1</v>
      </c>
      <c r="M150">
        <f>IF(ISNUMBER(jaar_zip[[#This Row],[etmaaltemperatuur]]),IF(jaar_zip[[#This Row],[etmaaltemperatuur]]&lt;stookgrens,stookgrens-jaar_zip[[#This Row],[etmaaltemperatuur]],0),"")</f>
        <v>16.5</v>
      </c>
      <c r="N150">
        <f>IF(ISNUMBER(jaar_zip[[#This Row],[graaddagen]]),IF(OR(MONTH(jaar_zip[[#This Row],[Datum]])=1,MONTH(jaar_zip[[#This Row],[Datum]])=2,MONTH(jaar_zip[[#This Row],[Datum]])=11,MONTH(jaar_zip[[#This Row],[Datum]])=12),1.1,IF(OR(MONTH(jaar_zip[[#This Row],[Datum]])=3,MONTH(jaar_zip[[#This Row],[Datum]])=10),1,0.8))*jaar_zip[[#This Row],[graaddagen]],"")</f>
        <v>18.150000000000002</v>
      </c>
      <c r="O150">
        <f>IF(ISNUMBER(jaar_zip[[#This Row],[etmaaltemperatuur]]),IF(jaar_zip[[#This Row],[etmaaltemperatuur]]&gt;stookgrens,jaar_zip[[#This Row],[etmaaltemperatuur]]-stookgrens,0),"")</f>
        <v>0</v>
      </c>
    </row>
    <row r="151" spans="1:15" x14ac:dyDescent="0.25">
      <c r="A151">
        <v>370</v>
      </c>
      <c r="B151">
        <v>20250105</v>
      </c>
      <c r="C151">
        <v>5.8</v>
      </c>
      <c r="D151">
        <v>6.3</v>
      </c>
      <c r="E151">
        <v>47</v>
      </c>
      <c r="F151">
        <v>19.899999999999999</v>
      </c>
      <c r="G151">
        <v>994.8</v>
      </c>
      <c r="H151">
        <v>95</v>
      </c>
      <c r="I151" t="s">
        <v>41</v>
      </c>
      <c r="J151" s="1">
        <f>DATEVALUE(RIGHT(jaar_zip[[#This Row],[YYYYMMDD]],2)&amp;"-"&amp;MID(jaar_zip[[#This Row],[YYYYMMDD]],5,2)&amp;"-"&amp;LEFT(jaar_zip[[#This Row],[YYYYMMDD]],4))</f>
        <v>45662</v>
      </c>
      <c r="K151" t="str">
        <f>IF(AND(VALUE(MONTH(jaar_zip[[#This Row],[Datum]]))=1,VALUE(WEEKNUM(jaar_zip[[#This Row],[Datum]],21))&gt;51),RIGHT(YEAR(jaar_zip[[#This Row],[Datum]])-1,2),RIGHT(YEAR(jaar_zip[[#This Row],[Datum]]),2))&amp;"-"&amp; TEXT(WEEKNUM(jaar_zip[[#This Row],[Datum]],21),"00")</f>
        <v>25-01</v>
      </c>
      <c r="L151">
        <f>MONTH(jaar_zip[[#This Row],[Datum]])</f>
        <v>1</v>
      </c>
      <c r="M151">
        <f>IF(ISNUMBER(jaar_zip[[#This Row],[etmaaltemperatuur]]),IF(jaar_zip[[#This Row],[etmaaltemperatuur]]&lt;stookgrens,stookgrens-jaar_zip[[#This Row],[etmaaltemperatuur]],0),"")</f>
        <v>11.7</v>
      </c>
      <c r="N151">
        <f>IF(ISNUMBER(jaar_zip[[#This Row],[graaddagen]]),IF(OR(MONTH(jaar_zip[[#This Row],[Datum]])=1,MONTH(jaar_zip[[#This Row],[Datum]])=2,MONTH(jaar_zip[[#This Row],[Datum]])=11,MONTH(jaar_zip[[#This Row],[Datum]])=12),1.1,IF(OR(MONTH(jaar_zip[[#This Row],[Datum]])=3,MONTH(jaar_zip[[#This Row],[Datum]])=10),1,0.8))*jaar_zip[[#This Row],[graaddagen]],"")</f>
        <v>12.870000000000001</v>
      </c>
      <c r="O151">
        <f>IF(ISNUMBER(jaar_zip[[#This Row],[etmaaltemperatuur]]),IF(jaar_zip[[#This Row],[etmaaltemperatuur]]&gt;stookgrens,jaar_zip[[#This Row],[etmaaltemperatuur]]-stookgrens,0),"")</f>
        <v>0</v>
      </c>
    </row>
    <row r="152" spans="1:15" x14ac:dyDescent="0.25">
      <c r="A152">
        <v>375</v>
      </c>
      <c r="B152">
        <v>20250101</v>
      </c>
      <c r="C152">
        <v>9.6</v>
      </c>
      <c r="D152">
        <v>7.2</v>
      </c>
      <c r="E152">
        <v>44</v>
      </c>
      <c r="F152">
        <v>7.1</v>
      </c>
      <c r="G152">
        <v>1010.8</v>
      </c>
      <c r="H152">
        <v>85</v>
      </c>
      <c r="I152" t="s">
        <v>42</v>
      </c>
      <c r="J152" s="1">
        <f>DATEVALUE(RIGHT(jaar_zip[[#This Row],[YYYYMMDD]],2)&amp;"-"&amp;MID(jaar_zip[[#This Row],[YYYYMMDD]],5,2)&amp;"-"&amp;LEFT(jaar_zip[[#This Row],[YYYYMMDD]],4))</f>
        <v>45658</v>
      </c>
      <c r="K152" t="str">
        <f>IF(AND(VALUE(MONTH(jaar_zip[[#This Row],[Datum]]))=1,VALUE(WEEKNUM(jaar_zip[[#This Row],[Datum]],21))&gt;51),RIGHT(YEAR(jaar_zip[[#This Row],[Datum]])-1,2),RIGHT(YEAR(jaar_zip[[#This Row],[Datum]]),2))&amp;"-"&amp; TEXT(WEEKNUM(jaar_zip[[#This Row],[Datum]],21),"00")</f>
        <v>25-01</v>
      </c>
      <c r="L152">
        <f>MONTH(jaar_zip[[#This Row],[Datum]])</f>
        <v>1</v>
      </c>
      <c r="M152">
        <f>IF(ISNUMBER(jaar_zip[[#This Row],[etmaaltemperatuur]]),IF(jaar_zip[[#This Row],[etmaaltemperatuur]]&lt;stookgrens,stookgrens-jaar_zip[[#This Row],[etmaaltemperatuur]],0),"")</f>
        <v>10.8</v>
      </c>
      <c r="N152">
        <f>IF(ISNUMBER(jaar_zip[[#This Row],[graaddagen]]),IF(OR(MONTH(jaar_zip[[#This Row],[Datum]])=1,MONTH(jaar_zip[[#This Row],[Datum]])=2,MONTH(jaar_zip[[#This Row],[Datum]])=11,MONTH(jaar_zip[[#This Row],[Datum]])=12),1.1,IF(OR(MONTH(jaar_zip[[#This Row],[Datum]])=3,MONTH(jaar_zip[[#This Row],[Datum]])=10),1,0.8))*jaar_zip[[#This Row],[graaddagen]],"")</f>
        <v>11.880000000000003</v>
      </c>
      <c r="O152">
        <f>IF(ISNUMBER(jaar_zip[[#This Row],[etmaaltemperatuur]]),IF(jaar_zip[[#This Row],[etmaaltemperatuur]]&gt;stookgrens,jaar_zip[[#This Row],[etmaaltemperatuur]]-stookgrens,0),"")</f>
        <v>0</v>
      </c>
    </row>
    <row r="153" spans="1:15" x14ac:dyDescent="0.25">
      <c r="A153">
        <v>375</v>
      </c>
      <c r="B153">
        <v>20250102</v>
      </c>
      <c r="C153">
        <v>3</v>
      </c>
      <c r="D153">
        <v>3.1</v>
      </c>
      <c r="E153">
        <v>314</v>
      </c>
      <c r="F153">
        <v>1.8</v>
      </c>
      <c r="G153">
        <v>1014.2</v>
      </c>
      <c r="H153">
        <v>94</v>
      </c>
      <c r="I153" t="s">
        <v>42</v>
      </c>
      <c r="J153" s="1">
        <f>DATEVALUE(RIGHT(jaar_zip[[#This Row],[YYYYMMDD]],2)&amp;"-"&amp;MID(jaar_zip[[#This Row],[YYYYMMDD]],5,2)&amp;"-"&amp;LEFT(jaar_zip[[#This Row],[YYYYMMDD]],4))</f>
        <v>45659</v>
      </c>
      <c r="K153" t="str">
        <f>IF(AND(VALUE(MONTH(jaar_zip[[#This Row],[Datum]]))=1,VALUE(WEEKNUM(jaar_zip[[#This Row],[Datum]],21))&gt;51),RIGHT(YEAR(jaar_zip[[#This Row],[Datum]])-1,2),RIGHT(YEAR(jaar_zip[[#This Row],[Datum]]),2))&amp;"-"&amp; TEXT(WEEKNUM(jaar_zip[[#This Row],[Datum]],21),"00")</f>
        <v>25-01</v>
      </c>
      <c r="L153">
        <f>MONTH(jaar_zip[[#This Row],[Datum]])</f>
        <v>1</v>
      </c>
      <c r="M153">
        <f>IF(ISNUMBER(jaar_zip[[#This Row],[etmaaltemperatuur]]),IF(jaar_zip[[#This Row],[etmaaltemperatuur]]&lt;stookgrens,stookgrens-jaar_zip[[#This Row],[etmaaltemperatuur]],0),"")</f>
        <v>14.9</v>
      </c>
      <c r="N153">
        <f>IF(ISNUMBER(jaar_zip[[#This Row],[graaddagen]]),IF(OR(MONTH(jaar_zip[[#This Row],[Datum]])=1,MONTH(jaar_zip[[#This Row],[Datum]])=2,MONTH(jaar_zip[[#This Row],[Datum]])=11,MONTH(jaar_zip[[#This Row],[Datum]])=12),1.1,IF(OR(MONTH(jaar_zip[[#This Row],[Datum]])=3,MONTH(jaar_zip[[#This Row],[Datum]])=10),1,0.8))*jaar_zip[[#This Row],[graaddagen]],"")</f>
        <v>16.39</v>
      </c>
      <c r="O153">
        <f>IF(ISNUMBER(jaar_zip[[#This Row],[etmaaltemperatuur]]),IF(jaar_zip[[#This Row],[etmaaltemperatuur]]&gt;stookgrens,jaar_zip[[#This Row],[etmaaltemperatuur]]-stookgrens,0),"")</f>
        <v>0</v>
      </c>
    </row>
    <row r="154" spans="1:15" x14ac:dyDescent="0.25">
      <c r="A154">
        <v>375</v>
      </c>
      <c r="B154">
        <v>20250103</v>
      </c>
      <c r="C154">
        <v>4.5</v>
      </c>
      <c r="D154">
        <v>1.8</v>
      </c>
      <c r="E154">
        <v>285</v>
      </c>
      <c r="F154">
        <v>2.5</v>
      </c>
      <c r="G154">
        <v>1019.1</v>
      </c>
      <c r="H154">
        <v>92</v>
      </c>
      <c r="I154" t="s">
        <v>42</v>
      </c>
      <c r="J154" s="1">
        <f>DATEVALUE(RIGHT(jaar_zip[[#This Row],[YYYYMMDD]],2)&amp;"-"&amp;MID(jaar_zip[[#This Row],[YYYYMMDD]],5,2)&amp;"-"&amp;LEFT(jaar_zip[[#This Row],[YYYYMMDD]],4))</f>
        <v>45660</v>
      </c>
      <c r="K154" t="str">
        <f>IF(AND(VALUE(MONTH(jaar_zip[[#This Row],[Datum]]))=1,VALUE(WEEKNUM(jaar_zip[[#This Row],[Datum]],21))&gt;51),RIGHT(YEAR(jaar_zip[[#This Row],[Datum]])-1,2),RIGHT(YEAR(jaar_zip[[#This Row],[Datum]]),2))&amp;"-"&amp; TEXT(WEEKNUM(jaar_zip[[#This Row],[Datum]],21),"00")</f>
        <v>25-01</v>
      </c>
      <c r="L154">
        <f>MONTH(jaar_zip[[#This Row],[Datum]])</f>
        <v>1</v>
      </c>
      <c r="M154">
        <f>IF(ISNUMBER(jaar_zip[[#This Row],[etmaaltemperatuur]]),IF(jaar_zip[[#This Row],[etmaaltemperatuur]]&lt;stookgrens,stookgrens-jaar_zip[[#This Row],[etmaaltemperatuur]],0),"")</f>
        <v>16.2</v>
      </c>
      <c r="N154">
        <f>IF(ISNUMBER(jaar_zip[[#This Row],[graaddagen]]),IF(OR(MONTH(jaar_zip[[#This Row],[Datum]])=1,MONTH(jaar_zip[[#This Row],[Datum]])=2,MONTH(jaar_zip[[#This Row],[Datum]])=11,MONTH(jaar_zip[[#This Row],[Datum]])=12),1.1,IF(OR(MONTH(jaar_zip[[#This Row],[Datum]])=3,MONTH(jaar_zip[[#This Row],[Datum]])=10),1,0.8))*jaar_zip[[#This Row],[graaddagen]],"")</f>
        <v>17.82</v>
      </c>
      <c r="O154">
        <f>IF(ISNUMBER(jaar_zip[[#This Row],[etmaaltemperatuur]]),IF(jaar_zip[[#This Row],[etmaaltemperatuur]]&gt;stookgrens,jaar_zip[[#This Row],[etmaaltemperatuur]]-stookgrens,0),"")</f>
        <v>0</v>
      </c>
    </row>
    <row r="155" spans="1:15" x14ac:dyDescent="0.25">
      <c r="A155">
        <v>375</v>
      </c>
      <c r="B155">
        <v>20250104</v>
      </c>
      <c r="C155">
        <v>2.8</v>
      </c>
      <c r="D155">
        <v>1.4</v>
      </c>
      <c r="E155">
        <v>197</v>
      </c>
      <c r="F155">
        <v>0.4</v>
      </c>
      <c r="G155">
        <v>1017.4</v>
      </c>
      <c r="H155">
        <v>95</v>
      </c>
      <c r="I155" t="s">
        <v>42</v>
      </c>
      <c r="J155" s="1">
        <f>DATEVALUE(RIGHT(jaar_zip[[#This Row],[YYYYMMDD]],2)&amp;"-"&amp;MID(jaar_zip[[#This Row],[YYYYMMDD]],5,2)&amp;"-"&amp;LEFT(jaar_zip[[#This Row],[YYYYMMDD]],4))</f>
        <v>45661</v>
      </c>
      <c r="K155" t="str">
        <f>IF(AND(VALUE(MONTH(jaar_zip[[#This Row],[Datum]]))=1,VALUE(WEEKNUM(jaar_zip[[#This Row],[Datum]],21))&gt;51),RIGHT(YEAR(jaar_zip[[#This Row],[Datum]])-1,2),RIGHT(YEAR(jaar_zip[[#This Row],[Datum]]),2))&amp;"-"&amp; TEXT(WEEKNUM(jaar_zip[[#This Row],[Datum]],21),"00")</f>
        <v>25-01</v>
      </c>
      <c r="L155">
        <f>MONTH(jaar_zip[[#This Row],[Datum]])</f>
        <v>1</v>
      </c>
      <c r="M155">
        <f>IF(ISNUMBER(jaar_zip[[#This Row],[etmaaltemperatuur]]),IF(jaar_zip[[#This Row],[etmaaltemperatuur]]&lt;stookgrens,stookgrens-jaar_zip[[#This Row],[etmaaltemperatuur]],0),"")</f>
        <v>16.600000000000001</v>
      </c>
      <c r="N155">
        <f>IF(ISNUMBER(jaar_zip[[#This Row],[graaddagen]]),IF(OR(MONTH(jaar_zip[[#This Row],[Datum]])=1,MONTH(jaar_zip[[#This Row],[Datum]])=2,MONTH(jaar_zip[[#This Row],[Datum]])=11,MONTH(jaar_zip[[#This Row],[Datum]])=12),1.1,IF(OR(MONTH(jaar_zip[[#This Row],[Datum]])=3,MONTH(jaar_zip[[#This Row],[Datum]])=10),1,0.8))*jaar_zip[[#This Row],[graaddagen]],"")</f>
        <v>18.260000000000002</v>
      </c>
      <c r="O155">
        <f>IF(ISNUMBER(jaar_zip[[#This Row],[etmaaltemperatuur]]),IF(jaar_zip[[#This Row],[etmaaltemperatuur]]&gt;stookgrens,jaar_zip[[#This Row],[etmaaltemperatuur]]-stookgrens,0),"")</f>
        <v>0</v>
      </c>
    </row>
    <row r="156" spans="1:15" x14ac:dyDescent="0.25">
      <c r="A156">
        <v>375</v>
      </c>
      <c r="B156">
        <v>20250105</v>
      </c>
      <c r="C156">
        <v>6.4</v>
      </c>
      <c r="D156">
        <v>5.7</v>
      </c>
      <c r="E156">
        <v>48</v>
      </c>
      <c r="F156">
        <v>22.9</v>
      </c>
      <c r="G156">
        <v>995</v>
      </c>
      <c r="H156">
        <v>95</v>
      </c>
      <c r="I156" t="s">
        <v>42</v>
      </c>
      <c r="J156" s="1">
        <f>DATEVALUE(RIGHT(jaar_zip[[#This Row],[YYYYMMDD]],2)&amp;"-"&amp;MID(jaar_zip[[#This Row],[YYYYMMDD]],5,2)&amp;"-"&amp;LEFT(jaar_zip[[#This Row],[YYYYMMDD]],4))</f>
        <v>45662</v>
      </c>
      <c r="K156" t="str">
        <f>IF(AND(VALUE(MONTH(jaar_zip[[#This Row],[Datum]]))=1,VALUE(WEEKNUM(jaar_zip[[#This Row],[Datum]],21))&gt;51),RIGHT(YEAR(jaar_zip[[#This Row],[Datum]])-1,2),RIGHT(YEAR(jaar_zip[[#This Row],[Datum]]),2))&amp;"-"&amp; TEXT(WEEKNUM(jaar_zip[[#This Row],[Datum]],21),"00")</f>
        <v>25-01</v>
      </c>
      <c r="L156">
        <f>MONTH(jaar_zip[[#This Row],[Datum]])</f>
        <v>1</v>
      </c>
      <c r="M156">
        <f>IF(ISNUMBER(jaar_zip[[#This Row],[etmaaltemperatuur]]),IF(jaar_zip[[#This Row],[etmaaltemperatuur]]&lt;stookgrens,stookgrens-jaar_zip[[#This Row],[etmaaltemperatuur]],0),"")</f>
        <v>12.3</v>
      </c>
      <c r="N156">
        <f>IF(ISNUMBER(jaar_zip[[#This Row],[graaddagen]]),IF(OR(MONTH(jaar_zip[[#This Row],[Datum]])=1,MONTH(jaar_zip[[#This Row],[Datum]])=2,MONTH(jaar_zip[[#This Row],[Datum]])=11,MONTH(jaar_zip[[#This Row],[Datum]])=12),1.1,IF(OR(MONTH(jaar_zip[[#This Row],[Datum]])=3,MONTH(jaar_zip[[#This Row],[Datum]])=10),1,0.8))*jaar_zip[[#This Row],[graaddagen]],"")</f>
        <v>13.530000000000001</v>
      </c>
      <c r="O156">
        <f>IF(ISNUMBER(jaar_zip[[#This Row],[etmaaltemperatuur]]),IF(jaar_zip[[#This Row],[etmaaltemperatuur]]&gt;stookgrens,jaar_zip[[#This Row],[etmaaltemperatuur]]-stookgrens,0),"")</f>
        <v>0</v>
      </c>
    </row>
    <row r="157" spans="1:15" x14ac:dyDescent="0.25">
      <c r="A157">
        <v>377</v>
      </c>
      <c r="B157">
        <v>20250101</v>
      </c>
      <c r="C157">
        <v>9.3000000000000007</v>
      </c>
      <c r="D157">
        <v>6.7</v>
      </c>
      <c r="E157">
        <v>67</v>
      </c>
      <c r="F157">
        <v>9.8000000000000007</v>
      </c>
      <c r="H157">
        <v>84</v>
      </c>
      <c r="I157" t="s">
        <v>43</v>
      </c>
      <c r="J157" s="1">
        <f>DATEVALUE(RIGHT(jaar_zip[[#This Row],[YYYYMMDD]],2)&amp;"-"&amp;MID(jaar_zip[[#This Row],[YYYYMMDD]],5,2)&amp;"-"&amp;LEFT(jaar_zip[[#This Row],[YYYYMMDD]],4))</f>
        <v>45658</v>
      </c>
      <c r="K157" t="str">
        <f>IF(AND(VALUE(MONTH(jaar_zip[[#This Row],[Datum]]))=1,VALUE(WEEKNUM(jaar_zip[[#This Row],[Datum]],21))&gt;51),RIGHT(YEAR(jaar_zip[[#This Row],[Datum]])-1,2),RIGHT(YEAR(jaar_zip[[#This Row],[Datum]]),2))&amp;"-"&amp; TEXT(WEEKNUM(jaar_zip[[#This Row],[Datum]],21),"00")</f>
        <v>25-01</v>
      </c>
      <c r="L157">
        <f>MONTH(jaar_zip[[#This Row],[Datum]])</f>
        <v>1</v>
      </c>
      <c r="M157">
        <f>IF(ISNUMBER(jaar_zip[[#This Row],[etmaaltemperatuur]]),IF(jaar_zip[[#This Row],[etmaaltemperatuur]]&lt;stookgrens,stookgrens-jaar_zip[[#This Row],[etmaaltemperatuur]],0),"")</f>
        <v>11.3</v>
      </c>
      <c r="N157">
        <f>IF(ISNUMBER(jaar_zip[[#This Row],[graaddagen]]),IF(OR(MONTH(jaar_zip[[#This Row],[Datum]])=1,MONTH(jaar_zip[[#This Row],[Datum]])=2,MONTH(jaar_zip[[#This Row],[Datum]])=11,MONTH(jaar_zip[[#This Row],[Datum]])=12),1.1,IF(OR(MONTH(jaar_zip[[#This Row],[Datum]])=3,MONTH(jaar_zip[[#This Row],[Datum]])=10),1,0.8))*jaar_zip[[#This Row],[graaddagen]],"")</f>
        <v>12.430000000000001</v>
      </c>
      <c r="O157">
        <f>IF(ISNUMBER(jaar_zip[[#This Row],[etmaaltemperatuur]]),IF(jaar_zip[[#This Row],[etmaaltemperatuur]]&gt;stookgrens,jaar_zip[[#This Row],[etmaaltemperatuur]]-stookgrens,0),"")</f>
        <v>0</v>
      </c>
    </row>
    <row r="158" spans="1:15" x14ac:dyDescent="0.25">
      <c r="A158">
        <v>377</v>
      </c>
      <c r="B158">
        <v>20250102</v>
      </c>
      <c r="C158">
        <v>3.5</v>
      </c>
      <c r="D158">
        <v>3.3</v>
      </c>
      <c r="E158">
        <v>246</v>
      </c>
      <c r="F158">
        <v>3.9</v>
      </c>
      <c r="H158">
        <v>93</v>
      </c>
      <c r="I158" t="s">
        <v>43</v>
      </c>
      <c r="J158" s="1">
        <f>DATEVALUE(RIGHT(jaar_zip[[#This Row],[YYYYMMDD]],2)&amp;"-"&amp;MID(jaar_zip[[#This Row],[YYYYMMDD]],5,2)&amp;"-"&amp;LEFT(jaar_zip[[#This Row],[YYYYMMDD]],4))</f>
        <v>45659</v>
      </c>
      <c r="K158" t="str">
        <f>IF(AND(VALUE(MONTH(jaar_zip[[#This Row],[Datum]]))=1,VALUE(WEEKNUM(jaar_zip[[#This Row],[Datum]],21))&gt;51),RIGHT(YEAR(jaar_zip[[#This Row],[Datum]])-1,2),RIGHT(YEAR(jaar_zip[[#This Row],[Datum]]),2))&amp;"-"&amp; TEXT(WEEKNUM(jaar_zip[[#This Row],[Datum]],21),"00")</f>
        <v>25-01</v>
      </c>
      <c r="L158">
        <f>MONTH(jaar_zip[[#This Row],[Datum]])</f>
        <v>1</v>
      </c>
      <c r="M158">
        <f>IF(ISNUMBER(jaar_zip[[#This Row],[etmaaltemperatuur]]),IF(jaar_zip[[#This Row],[etmaaltemperatuur]]&lt;stookgrens,stookgrens-jaar_zip[[#This Row],[etmaaltemperatuur]],0),"")</f>
        <v>14.7</v>
      </c>
      <c r="N158">
        <f>IF(ISNUMBER(jaar_zip[[#This Row],[graaddagen]]),IF(OR(MONTH(jaar_zip[[#This Row],[Datum]])=1,MONTH(jaar_zip[[#This Row],[Datum]])=2,MONTH(jaar_zip[[#This Row],[Datum]])=11,MONTH(jaar_zip[[#This Row],[Datum]])=12),1.1,IF(OR(MONTH(jaar_zip[[#This Row],[Datum]])=3,MONTH(jaar_zip[[#This Row],[Datum]])=10),1,0.8))*jaar_zip[[#This Row],[graaddagen]],"")</f>
        <v>16.170000000000002</v>
      </c>
      <c r="O158">
        <f>IF(ISNUMBER(jaar_zip[[#This Row],[etmaaltemperatuur]]),IF(jaar_zip[[#This Row],[etmaaltemperatuur]]&gt;stookgrens,jaar_zip[[#This Row],[etmaaltemperatuur]]-stookgrens,0),"")</f>
        <v>0</v>
      </c>
    </row>
    <row r="159" spans="1:15" x14ac:dyDescent="0.25">
      <c r="A159">
        <v>377</v>
      </c>
      <c r="B159">
        <v>20250103</v>
      </c>
      <c r="C159">
        <v>5</v>
      </c>
      <c r="D159">
        <v>1.9</v>
      </c>
      <c r="E159">
        <v>354</v>
      </c>
      <c r="F159">
        <v>1.9</v>
      </c>
      <c r="H159">
        <v>89</v>
      </c>
      <c r="I159" t="s">
        <v>43</v>
      </c>
      <c r="J159" s="1">
        <f>DATEVALUE(RIGHT(jaar_zip[[#This Row],[YYYYMMDD]],2)&amp;"-"&amp;MID(jaar_zip[[#This Row],[YYYYMMDD]],5,2)&amp;"-"&amp;LEFT(jaar_zip[[#This Row],[YYYYMMDD]],4))</f>
        <v>45660</v>
      </c>
      <c r="K159" t="str">
        <f>IF(AND(VALUE(MONTH(jaar_zip[[#This Row],[Datum]]))=1,VALUE(WEEKNUM(jaar_zip[[#This Row],[Datum]],21))&gt;51),RIGHT(YEAR(jaar_zip[[#This Row],[Datum]])-1,2),RIGHT(YEAR(jaar_zip[[#This Row],[Datum]]),2))&amp;"-"&amp; TEXT(WEEKNUM(jaar_zip[[#This Row],[Datum]],21),"00")</f>
        <v>25-01</v>
      </c>
      <c r="L159">
        <f>MONTH(jaar_zip[[#This Row],[Datum]])</f>
        <v>1</v>
      </c>
      <c r="M159">
        <f>IF(ISNUMBER(jaar_zip[[#This Row],[etmaaltemperatuur]]),IF(jaar_zip[[#This Row],[etmaaltemperatuur]]&lt;stookgrens,stookgrens-jaar_zip[[#This Row],[etmaaltemperatuur]],0),"")</f>
        <v>16.100000000000001</v>
      </c>
      <c r="N159">
        <f>IF(ISNUMBER(jaar_zip[[#This Row],[graaddagen]]),IF(OR(MONTH(jaar_zip[[#This Row],[Datum]])=1,MONTH(jaar_zip[[#This Row],[Datum]])=2,MONTH(jaar_zip[[#This Row],[Datum]])=11,MONTH(jaar_zip[[#This Row],[Datum]])=12),1.1,IF(OR(MONTH(jaar_zip[[#This Row],[Datum]])=3,MONTH(jaar_zip[[#This Row],[Datum]])=10),1,0.8))*jaar_zip[[#This Row],[graaddagen]],"")</f>
        <v>17.710000000000004</v>
      </c>
      <c r="O159">
        <f>IF(ISNUMBER(jaar_zip[[#This Row],[etmaaltemperatuur]]),IF(jaar_zip[[#This Row],[etmaaltemperatuur]]&gt;stookgrens,jaar_zip[[#This Row],[etmaaltemperatuur]]-stookgrens,0),"")</f>
        <v>0</v>
      </c>
    </row>
    <row r="160" spans="1:15" x14ac:dyDescent="0.25">
      <c r="A160">
        <v>377</v>
      </c>
      <c r="B160">
        <v>20250104</v>
      </c>
      <c r="C160">
        <v>2.5</v>
      </c>
      <c r="D160">
        <v>1.5</v>
      </c>
      <c r="E160">
        <v>224</v>
      </c>
      <c r="F160">
        <v>-0.1</v>
      </c>
      <c r="H160">
        <v>91</v>
      </c>
      <c r="I160" t="s">
        <v>43</v>
      </c>
      <c r="J160" s="1">
        <f>DATEVALUE(RIGHT(jaar_zip[[#This Row],[YYYYMMDD]],2)&amp;"-"&amp;MID(jaar_zip[[#This Row],[YYYYMMDD]],5,2)&amp;"-"&amp;LEFT(jaar_zip[[#This Row],[YYYYMMDD]],4))</f>
        <v>45661</v>
      </c>
      <c r="K160" t="str">
        <f>IF(AND(VALUE(MONTH(jaar_zip[[#This Row],[Datum]]))=1,VALUE(WEEKNUM(jaar_zip[[#This Row],[Datum]],21))&gt;51),RIGHT(YEAR(jaar_zip[[#This Row],[Datum]])-1,2),RIGHT(YEAR(jaar_zip[[#This Row],[Datum]]),2))&amp;"-"&amp; TEXT(WEEKNUM(jaar_zip[[#This Row],[Datum]],21),"00")</f>
        <v>25-01</v>
      </c>
      <c r="L160">
        <f>MONTH(jaar_zip[[#This Row],[Datum]])</f>
        <v>1</v>
      </c>
      <c r="M160">
        <f>IF(ISNUMBER(jaar_zip[[#This Row],[etmaaltemperatuur]]),IF(jaar_zip[[#This Row],[etmaaltemperatuur]]&lt;stookgrens,stookgrens-jaar_zip[[#This Row],[etmaaltemperatuur]],0),"")</f>
        <v>16.5</v>
      </c>
      <c r="N160">
        <f>IF(ISNUMBER(jaar_zip[[#This Row],[graaddagen]]),IF(OR(MONTH(jaar_zip[[#This Row],[Datum]])=1,MONTH(jaar_zip[[#This Row],[Datum]])=2,MONTH(jaar_zip[[#This Row],[Datum]])=11,MONTH(jaar_zip[[#This Row],[Datum]])=12),1.1,IF(OR(MONTH(jaar_zip[[#This Row],[Datum]])=3,MONTH(jaar_zip[[#This Row],[Datum]])=10),1,0.8))*jaar_zip[[#This Row],[graaddagen]],"")</f>
        <v>18.150000000000002</v>
      </c>
      <c r="O160">
        <f>IF(ISNUMBER(jaar_zip[[#This Row],[etmaaltemperatuur]]),IF(jaar_zip[[#This Row],[etmaaltemperatuur]]&gt;stookgrens,jaar_zip[[#This Row],[etmaaltemperatuur]]-stookgrens,0),"")</f>
        <v>0</v>
      </c>
    </row>
    <row r="161" spans="1:15" x14ac:dyDescent="0.25">
      <c r="A161">
        <v>377</v>
      </c>
      <c r="B161">
        <v>20250105</v>
      </c>
      <c r="C161">
        <v>5.9</v>
      </c>
      <c r="D161">
        <v>6.6</v>
      </c>
      <c r="E161">
        <v>58</v>
      </c>
      <c r="F161">
        <v>20.399999999999999</v>
      </c>
      <c r="H161">
        <v>94</v>
      </c>
      <c r="I161" t="s">
        <v>43</v>
      </c>
      <c r="J161" s="1">
        <f>DATEVALUE(RIGHT(jaar_zip[[#This Row],[YYYYMMDD]],2)&amp;"-"&amp;MID(jaar_zip[[#This Row],[YYYYMMDD]],5,2)&amp;"-"&amp;LEFT(jaar_zip[[#This Row],[YYYYMMDD]],4))</f>
        <v>45662</v>
      </c>
      <c r="K161" t="str">
        <f>IF(AND(VALUE(MONTH(jaar_zip[[#This Row],[Datum]]))=1,VALUE(WEEKNUM(jaar_zip[[#This Row],[Datum]],21))&gt;51),RIGHT(YEAR(jaar_zip[[#This Row],[Datum]])-1,2),RIGHT(YEAR(jaar_zip[[#This Row],[Datum]]),2))&amp;"-"&amp; TEXT(WEEKNUM(jaar_zip[[#This Row],[Datum]],21),"00")</f>
        <v>25-01</v>
      </c>
      <c r="L161">
        <f>MONTH(jaar_zip[[#This Row],[Datum]])</f>
        <v>1</v>
      </c>
      <c r="M161">
        <f>IF(ISNUMBER(jaar_zip[[#This Row],[etmaaltemperatuur]]),IF(jaar_zip[[#This Row],[etmaaltemperatuur]]&lt;stookgrens,stookgrens-jaar_zip[[#This Row],[etmaaltemperatuur]],0),"")</f>
        <v>11.4</v>
      </c>
      <c r="N161">
        <f>IF(ISNUMBER(jaar_zip[[#This Row],[graaddagen]]),IF(OR(MONTH(jaar_zip[[#This Row],[Datum]])=1,MONTH(jaar_zip[[#This Row],[Datum]])=2,MONTH(jaar_zip[[#This Row],[Datum]])=11,MONTH(jaar_zip[[#This Row],[Datum]])=12),1.1,IF(OR(MONTH(jaar_zip[[#This Row],[Datum]])=3,MONTH(jaar_zip[[#This Row],[Datum]])=10),1,0.8))*jaar_zip[[#This Row],[graaddagen]],"")</f>
        <v>12.540000000000001</v>
      </c>
      <c r="O161">
        <f>IF(ISNUMBER(jaar_zip[[#This Row],[etmaaltemperatuur]]),IF(jaar_zip[[#This Row],[etmaaltemperatuur]]&gt;stookgrens,jaar_zip[[#This Row],[etmaaltemperatuur]]-stookgrens,0),"")</f>
        <v>0</v>
      </c>
    </row>
    <row r="162" spans="1:15" x14ac:dyDescent="0.25">
      <c r="A162">
        <v>380</v>
      </c>
      <c r="B162">
        <v>20250101</v>
      </c>
      <c r="C162">
        <v>9.6999999999999993</v>
      </c>
      <c r="D162">
        <v>5.6</v>
      </c>
      <c r="E162">
        <v>91</v>
      </c>
      <c r="F162">
        <v>8.5</v>
      </c>
      <c r="G162">
        <v>1013.8</v>
      </c>
      <c r="H162">
        <v>87</v>
      </c>
      <c r="I162" t="s">
        <v>44</v>
      </c>
      <c r="J162" s="1">
        <f>DATEVALUE(RIGHT(jaar_zip[[#This Row],[YYYYMMDD]],2)&amp;"-"&amp;MID(jaar_zip[[#This Row],[YYYYMMDD]],5,2)&amp;"-"&amp;LEFT(jaar_zip[[#This Row],[YYYYMMDD]],4))</f>
        <v>45658</v>
      </c>
      <c r="K162" t="str">
        <f>IF(AND(VALUE(MONTH(jaar_zip[[#This Row],[Datum]]))=1,VALUE(WEEKNUM(jaar_zip[[#This Row],[Datum]],21))&gt;51),RIGHT(YEAR(jaar_zip[[#This Row],[Datum]])-1,2),RIGHT(YEAR(jaar_zip[[#This Row],[Datum]]),2))&amp;"-"&amp; TEXT(WEEKNUM(jaar_zip[[#This Row],[Datum]],21),"00")</f>
        <v>25-01</v>
      </c>
      <c r="L162">
        <f>MONTH(jaar_zip[[#This Row],[Datum]])</f>
        <v>1</v>
      </c>
      <c r="M162">
        <f>IF(ISNUMBER(jaar_zip[[#This Row],[etmaaltemperatuur]]),IF(jaar_zip[[#This Row],[etmaaltemperatuur]]&lt;stookgrens,stookgrens-jaar_zip[[#This Row],[etmaaltemperatuur]],0),"")</f>
        <v>12.4</v>
      </c>
      <c r="N162">
        <f>IF(ISNUMBER(jaar_zip[[#This Row],[graaddagen]]),IF(OR(MONTH(jaar_zip[[#This Row],[Datum]])=1,MONTH(jaar_zip[[#This Row],[Datum]])=2,MONTH(jaar_zip[[#This Row],[Datum]])=11,MONTH(jaar_zip[[#This Row],[Datum]])=12),1.1,IF(OR(MONTH(jaar_zip[[#This Row],[Datum]])=3,MONTH(jaar_zip[[#This Row],[Datum]])=10),1,0.8))*jaar_zip[[#This Row],[graaddagen]],"")</f>
        <v>13.640000000000002</v>
      </c>
      <c r="O162">
        <f>IF(ISNUMBER(jaar_zip[[#This Row],[etmaaltemperatuur]]),IF(jaar_zip[[#This Row],[etmaaltemperatuur]]&gt;stookgrens,jaar_zip[[#This Row],[etmaaltemperatuur]]-stookgrens,0),"")</f>
        <v>0</v>
      </c>
    </row>
    <row r="163" spans="1:15" x14ac:dyDescent="0.25">
      <c r="A163">
        <v>380</v>
      </c>
      <c r="B163">
        <v>20250102</v>
      </c>
      <c r="C163">
        <v>2.8</v>
      </c>
      <c r="D163">
        <v>2</v>
      </c>
      <c r="E163">
        <v>199</v>
      </c>
      <c r="F163">
        <v>7.5</v>
      </c>
      <c r="G163">
        <v>1015.1</v>
      </c>
      <c r="H163">
        <v>97</v>
      </c>
      <c r="I163" t="s">
        <v>44</v>
      </c>
      <c r="J163" s="1">
        <f>DATEVALUE(RIGHT(jaar_zip[[#This Row],[YYYYMMDD]],2)&amp;"-"&amp;MID(jaar_zip[[#This Row],[YYYYMMDD]],5,2)&amp;"-"&amp;LEFT(jaar_zip[[#This Row],[YYYYMMDD]],4))</f>
        <v>45659</v>
      </c>
      <c r="K163" t="str">
        <f>IF(AND(VALUE(MONTH(jaar_zip[[#This Row],[Datum]]))=1,VALUE(WEEKNUM(jaar_zip[[#This Row],[Datum]],21))&gt;51),RIGHT(YEAR(jaar_zip[[#This Row],[Datum]])-1,2),RIGHT(YEAR(jaar_zip[[#This Row],[Datum]]),2))&amp;"-"&amp; TEXT(WEEKNUM(jaar_zip[[#This Row],[Datum]],21),"00")</f>
        <v>25-01</v>
      </c>
      <c r="L163">
        <f>MONTH(jaar_zip[[#This Row],[Datum]])</f>
        <v>1</v>
      </c>
      <c r="M163">
        <f>IF(ISNUMBER(jaar_zip[[#This Row],[etmaaltemperatuur]]),IF(jaar_zip[[#This Row],[etmaaltemperatuur]]&lt;stookgrens,stookgrens-jaar_zip[[#This Row],[etmaaltemperatuur]],0),"")</f>
        <v>16</v>
      </c>
      <c r="N163">
        <f>IF(ISNUMBER(jaar_zip[[#This Row],[graaddagen]]),IF(OR(MONTH(jaar_zip[[#This Row],[Datum]])=1,MONTH(jaar_zip[[#This Row],[Datum]])=2,MONTH(jaar_zip[[#This Row],[Datum]])=11,MONTH(jaar_zip[[#This Row],[Datum]])=12),1.1,IF(OR(MONTH(jaar_zip[[#This Row],[Datum]])=3,MONTH(jaar_zip[[#This Row],[Datum]])=10),1,0.8))*jaar_zip[[#This Row],[graaddagen]],"")</f>
        <v>17.600000000000001</v>
      </c>
      <c r="O163">
        <f>IF(ISNUMBER(jaar_zip[[#This Row],[etmaaltemperatuur]]),IF(jaar_zip[[#This Row],[etmaaltemperatuur]]&gt;stookgrens,jaar_zip[[#This Row],[etmaaltemperatuur]]-stookgrens,0),"")</f>
        <v>0</v>
      </c>
    </row>
    <row r="164" spans="1:15" x14ac:dyDescent="0.25">
      <c r="A164">
        <v>380</v>
      </c>
      <c r="B164">
        <v>20250103</v>
      </c>
      <c r="C164">
        <v>4.2</v>
      </c>
      <c r="D164">
        <v>1.3</v>
      </c>
      <c r="E164">
        <v>375</v>
      </c>
      <c r="F164">
        <v>-0.1</v>
      </c>
      <c r="G164">
        <v>1020.8</v>
      </c>
      <c r="H164">
        <v>88</v>
      </c>
      <c r="I164" t="s">
        <v>44</v>
      </c>
      <c r="J164" s="1">
        <f>DATEVALUE(RIGHT(jaar_zip[[#This Row],[YYYYMMDD]],2)&amp;"-"&amp;MID(jaar_zip[[#This Row],[YYYYMMDD]],5,2)&amp;"-"&amp;LEFT(jaar_zip[[#This Row],[YYYYMMDD]],4))</f>
        <v>45660</v>
      </c>
      <c r="K164" t="str">
        <f>IF(AND(VALUE(MONTH(jaar_zip[[#This Row],[Datum]]))=1,VALUE(WEEKNUM(jaar_zip[[#This Row],[Datum]],21))&gt;51),RIGHT(YEAR(jaar_zip[[#This Row],[Datum]])-1,2),RIGHT(YEAR(jaar_zip[[#This Row],[Datum]]),2))&amp;"-"&amp; TEXT(WEEKNUM(jaar_zip[[#This Row],[Datum]],21),"00")</f>
        <v>25-01</v>
      </c>
      <c r="L164">
        <f>MONTH(jaar_zip[[#This Row],[Datum]])</f>
        <v>1</v>
      </c>
      <c r="M164">
        <f>IF(ISNUMBER(jaar_zip[[#This Row],[etmaaltemperatuur]]),IF(jaar_zip[[#This Row],[etmaaltemperatuur]]&lt;stookgrens,stookgrens-jaar_zip[[#This Row],[etmaaltemperatuur]],0),"")</f>
        <v>16.7</v>
      </c>
      <c r="N164">
        <f>IF(ISNUMBER(jaar_zip[[#This Row],[graaddagen]]),IF(OR(MONTH(jaar_zip[[#This Row],[Datum]])=1,MONTH(jaar_zip[[#This Row],[Datum]])=2,MONTH(jaar_zip[[#This Row],[Datum]])=11,MONTH(jaar_zip[[#This Row],[Datum]])=12),1.1,IF(OR(MONTH(jaar_zip[[#This Row],[Datum]])=3,MONTH(jaar_zip[[#This Row],[Datum]])=10),1,0.8))*jaar_zip[[#This Row],[graaddagen]],"")</f>
        <v>18.37</v>
      </c>
      <c r="O164">
        <f>IF(ISNUMBER(jaar_zip[[#This Row],[etmaaltemperatuur]]),IF(jaar_zip[[#This Row],[etmaaltemperatuur]]&gt;stookgrens,jaar_zip[[#This Row],[etmaaltemperatuur]]-stookgrens,0),"")</f>
        <v>0</v>
      </c>
    </row>
    <row r="165" spans="1:15" x14ac:dyDescent="0.25">
      <c r="A165">
        <v>380</v>
      </c>
      <c r="B165">
        <v>20250104</v>
      </c>
      <c r="C165">
        <v>3</v>
      </c>
      <c r="D165">
        <v>1.2</v>
      </c>
      <c r="E165">
        <v>261</v>
      </c>
      <c r="F165">
        <v>-0.1</v>
      </c>
      <c r="G165">
        <v>1017.8</v>
      </c>
      <c r="H165">
        <v>89</v>
      </c>
      <c r="I165" t="s">
        <v>44</v>
      </c>
      <c r="J165" s="1">
        <f>DATEVALUE(RIGHT(jaar_zip[[#This Row],[YYYYMMDD]],2)&amp;"-"&amp;MID(jaar_zip[[#This Row],[YYYYMMDD]],5,2)&amp;"-"&amp;LEFT(jaar_zip[[#This Row],[YYYYMMDD]],4))</f>
        <v>45661</v>
      </c>
      <c r="K165" t="str">
        <f>IF(AND(VALUE(MONTH(jaar_zip[[#This Row],[Datum]]))=1,VALUE(WEEKNUM(jaar_zip[[#This Row],[Datum]],21))&gt;51),RIGHT(YEAR(jaar_zip[[#This Row],[Datum]])-1,2),RIGHT(YEAR(jaar_zip[[#This Row],[Datum]]),2))&amp;"-"&amp; TEXT(WEEKNUM(jaar_zip[[#This Row],[Datum]],21),"00")</f>
        <v>25-01</v>
      </c>
      <c r="L165">
        <f>MONTH(jaar_zip[[#This Row],[Datum]])</f>
        <v>1</v>
      </c>
      <c r="M165">
        <f>IF(ISNUMBER(jaar_zip[[#This Row],[etmaaltemperatuur]]),IF(jaar_zip[[#This Row],[etmaaltemperatuur]]&lt;stookgrens,stookgrens-jaar_zip[[#This Row],[etmaaltemperatuur]],0),"")</f>
        <v>16.8</v>
      </c>
      <c r="N165">
        <f>IF(ISNUMBER(jaar_zip[[#This Row],[graaddagen]]),IF(OR(MONTH(jaar_zip[[#This Row],[Datum]])=1,MONTH(jaar_zip[[#This Row],[Datum]])=2,MONTH(jaar_zip[[#This Row],[Datum]])=11,MONTH(jaar_zip[[#This Row],[Datum]])=12),1.1,IF(OR(MONTH(jaar_zip[[#This Row],[Datum]])=3,MONTH(jaar_zip[[#This Row],[Datum]])=10),1,0.8))*jaar_zip[[#This Row],[graaddagen]],"")</f>
        <v>18.480000000000004</v>
      </c>
      <c r="O165">
        <f>IF(ISNUMBER(jaar_zip[[#This Row],[etmaaltemperatuur]]),IF(jaar_zip[[#This Row],[etmaaltemperatuur]]&gt;stookgrens,jaar_zip[[#This Row],[etmaaltemperatuur]]-stookgrens,0),"")</f>
        <v>0</v>
      </c>
    </row>
    <row r="166" spans="1:15" x14ac:dyDescent="0.25">
      <c r="A166">
        <v>380</v>
      </c>
      <c r="B166">
        <v>20250105</v>
      </c>
      <c r="C166">
        <v>6.2</v>
      </c>
      <c r="D166">
        <v>6.9</v>
      </c>
      <c r="E166">
        <v>53</v>
      </c>
      <c r="F166">
        <v>22.4</v>
      </c>
      <c r="G166">
        <v>995.9</v>
      </c>
      <c r="H166">
        <v>94</v>
      </c>
      <c r="I166" t="s">
        <v>44</v>
      </c>
      <c r="J166" s="1">
        <f>DATEVALUE(RIGHT(jaar_zip[[#This Row],[YYYYMMDD]],2)&amp;"-"&amp;MID(jaar_zip[[#This Row],[YYYYMMDD]],5,2)&amp;"-"&amp;LEFT(jaar_zip[[#This Row],[YYYYMMDD]],4))</f>
        <v>45662</v>
      </c>
      <c r="K166" t="str">
        <f>IF(AND(VALUE(MONTH(jaar_zip[[#This Row],[Datum]]))=1,VALUE(WEEKNUM(jaar_zip[[#This Row],[Datum]],21))&gt;51),RIGHT(YEAR(jaar_zip[[#This Row],[Datum]])-1,2),RIGHT(YEAR(jaar_zip[[#This Row],[Datum]]),2))&amp;"-"&amp; TEXT(WEEKNUM(jaar_zip[[#This Row],[Datum]],21),"00")</f>
        <v>25-01</v>
      </c>
      <c r="L166">
        <f>MONTH(jaar_zip[[#This Row],[Datum]])</f>
        <v>1</v>
      </c>
      <c r="M166">
        <f>IF(ISNUMBER(jaar_zip[[#This Row],[etmaaltemperatuur]]),IF(jaar_zip[[#This Row],[etmaaltemperatuur]]&lt;stookgrens,stookgrens-jaar_zip[[#This Row],[etmaaltemperatuur]],0),"")</f>
        <v>11.1</v>
      </c>
      <c r="N166">
        <f>IF(ISNUMBER(jaar_zip[[#This Row],[graaddagen]]),IF(OR(MONTH(jaar_zip[[#This Row],[Datum]])=1,MONTH(jaar_zip[[#This Row],[Datum]])=2,MONTH(jaar_zip[[#This Row],[Datum]])=11,MONTH(jaar_zip[[#This Row],[Datum]])=12),1.1,IF(OR(MONTH(jaar_zip[[#This Row],[Datum]])=3,MONTH(jaar_zip[[#This Row],[Datum]])=10),1,0.8))*jaar_zip[[#This Row],[graaddagen]],"")</f>
        <v>12.21</v>
      </c>
      <c r="O166">
        <f>IF(ISNUMBER(jaar_zip[[#This Row],[etmaaltemperatuur]]),IF(jaar_zip[[#This Row],[etmaaltemperatuur]]&gt;stookgrens,jaar_zip[[#This Row],[etmaaltemperatuur]]-stookgrens,0),"")</f>
        <v>0</v>
      </c>
    </row>
    <row r="167" spans="1:15" x14ac:dyDescent="0.25">
      <c r="A167">
        <v>391</v>
      </c>
      <c r="B167">
        <v>20250101</v>
      </c>
      <c r="C167">
        <v>5.6</v>
      </c>
      <c r="D167">
        <v>6.9</v>
      </c>
      <c r="E167">
        <v>56</v>
      </c>
      <c r="F167">
        <v>8</v>
      </c>
      <c r="H167">
        <v>83</v>
      </c>
      <c r="I167" t="s">
        <v>45</v>
      </c>
      <c r="J167" s="1">
        <f>DATEVALUE(RIGHT(jaar_zip[[#This Row],[YYYYMMDD]],2)&amp;"-"&amp;MID(jaar_zip[[#This Row],[YYYYMMDD]],5,2)&amp;"-"&amp;LEFT(jaar_zip[[#This Row],[YYYYMMDD]],4))</f>
        <v>45658</v>
      </c>
      <c r="K167" t="str">
        <f>IF(AND(VALUE(MONTH(jaar_zip[[#This Row],[Datum]]))=1,VALUE(WEEKNUM(jaar_zip[[#This Row],[Datum]],21))&gt;51),RIGHT(YEAR(jaar_zip[[#This Row],[Datum]])-1,2),RIGHT(YEAR(jaar_zip[[#This Row],[Datum]]),2))&amp;"-"&amp; TEXT(WEEKNUM(jaar_zip[[#This Row],[Datum]],21),"00")</f>
        <v>25-01</v>
      </c>
      <c r="L167">
        <f>MONTH(jaar_zip[[#This Row],[Datum]])</f>
        <v>1</v>
      </c>
      <c r="M167">
        <f>IF(ISNUMBER(jaar_zip[[#This Row],[etmaaltemperatuur]]),IF(jaar_zip[[#This Row],[etmaaltemperatuur]]&lt;stookgrens,stookgrens-jaar_zip[[#This Row],[etmaaltemperatuur]],0),"")</f>
        <v>11.1</v>
      </c>
      <c r="N167">
        <f>IF(ISNUMBER(jaar_zip[[#This Row],[graaddagen]]),IF(OR(MONTH(jaar_zip[[#This Row],[Datum]])=1,MONTH(jaar_zip[[#This Row],[Datum]])=2,MONTH(jaar_zip[[#This Row],[Datum]])=11,MONTH(jaar_zip[[#This Row],[Datum]])=12),1.1,IF(OR(MONTH(jaar_zip[[#This Row],[Datum]])=3,MONTH(jaar_zip[[#This Row],[Datum]])=10),1,0.8))*jaar_zip[[#This Row],[graaddagen]],"")</f>
        <v>12.21</v>
      </c>
      <c r="O167">
        <f>IF(ISNUMBER(jaar_zip[[#This Row],[etmaaltemperatuur]]),IF(jaar_zip[[#This Row],[etmaaltemperatuur]]&gt;stookgrens,jaar_zip[[#This Row],[etmaaltemperatuur]]-stookgrens,0),"")</f>
        <v>0</v>
      </c>
    </row>
    <row r="168" spans="1:15" x14ac:dyDescent="0.25">
      <c r="A168">
        <v>391</v>
      </c>
      <c r="B168">
        <v>20250102</v>
      </c>
      <c r="C168">
        <v>2</v>
      </c>
      <c r="D168">
        <v>3.3</v>
      </c>
      <c r="E168">
        <v>271</v>
      </c>
      <c r="F168">
        <v>3.1</v>
      </c>
      <c r="H168">
        <v>94</v>
      </c>
      <c r="I168" t="s">
        <v>45</v>
      </c>
      <c r="J168" s="1">
        <f>DATEVALUE(RIGHT(jaar_zip[[#This Row],[YYYYMMDD]],2)&amp;"-"&amp;MID(jaar_zip[[#This Row],[YYYYMMDD]],5,2)&amp;"-"&amp;LEFT(jaar_zip[[#This Row],[YYYYMMDD]],4))</f>
        <v>45659</v>
      </c>
      <c r="K168" t="str">
        <f>IF(AND(VALUE(MONTH(jaar_zip[[#This Row],[Datum]]))=1,VALUE(WEEKNUM(jaar_zip[[#This Row],[Datum]],21))&gt;51),RIGHT(YEAR(jaar_zip[[#This Row],[Datum]])-1,2),RIGHT(YEAR(jaar_zip[[#This Row],[Datum]]),2))&amp;"-"&amp; TEXT(WEEKNUM(jaar_zip[[#This Row],[Datum]],21),"00")</f>
        <v>25-01</v>
      </c>
      <c r="L168">
        <f>MONTH(jaar_zip[[#This Row],[Datum]])</f>
        <v>1</v>
      </c>
      <c r="M168">
        <f>IF(ISNUMBER(jaar_zip[[#This Row],[etmaaltemperatuur]]),IF(jaar_zip[[#This Row],[etmaaltemperatuur]]&lt;stookgrens,stookgrens-jaar_zip[[#This Row],[etmaaltemperatuur]],0),"")</f>
        <v>14.7</v>
      </c>
      <c r="N168">
        <f>IF(ISNUMBER(jaar_zip[[#This Row],[graaddagen]]),IF(OR(MONTH(jaar_zip[[#This Row],[Datum]])=1,MONTH(jaar_zip[[#This Row],[Datum]])=2,MONTH(jaar_zip[[#This Row],[Datum]])=11,MONTH(jaar_zip[[#This Row],[Datum]])=12),1.1,IF(OR(MONTH(jaar_zip[[#This Row],[Datum]])=3,MONTH(jaar_zip[[#This Row],[Datum]])=10),1,0.8))*jaar_zip[[#This Row],[graaddagen]],"")</f>
        <v>16.170000000000002</v>
      </c>
      <c r="O168">
        <f>IF(ISNUMBER(jaar_zip[[#This Row],[etmaaltemperatuur]]),IF(jaar_zip[[#This Row],[etmaaltemperatuur]]&gt;stookgrens,jaar_zip[[#This Row],[etmaaltemperatuur]]-stookgrens,0),"")</f>
        <v>0</v>
      </c>
    </row>
    <row r="169" spans="1:15" x14ac:dyDescent="0.25">
      <c r="A169">
        <v>391</v>
      </c>
      <c r="B169">
        <v>20250103</v>
      </c>
      <c r="C169">
        <v>3.1</v>
      </c>
      <c r="D169">
        <v>2</v>
      </c>
      <c r="E169">
        <v>360</v>
      </c>
      <c r="F169">
        <v>1.4</v>
      </c>
      <c r="H169">
        <v>90</v>
      </c>
      <c r="I169" t="s">
        <v>45</v>
      </c>
      <c r="J169" s="1">
        <f>DATEVALUE(RIGHT(jaar_zip[[#This Row],[YYYYMMDD]],2)&amp;"-"&amp;MID(jaar_zip[[#This Row],[YYYYMMDD]],5,2)&amp;"-"&amp;LEFT(jaar_zip[[#This Row],[YYYYMMDD]],4))</f>
        <v>45660</v>
      </c>
      <c r="K169" t="str">
        <f>IF(AND(VALUE(MONTH(jaar_zip[[#This Row],[Datum]]))=1,VALUE(WEEKNUM(jaar_zip[[#This Row],[Datum]],21))&gt;51),RIGHT(YEAR(jaar_zip[[#This Row],[Datum]])-1,2),RIGHT(YEAR(jaar_zip[[#This Row],[Datum]]),2))&amp;"-"&amp; TEXT(WEEKNUM(jaar_zip[[#This Row],[Datum]],21),"00")</f>
        <v>25-01</v>
      </c>
      <c r="L169">
        <f>MONTH(jaar_zip[[#This Row],[Datum]])</f>
        <v>1</v>
      </c>
      <c r="M169">
        <f>IF(ISNUMBER(jaar_zip[[#This Row],[etmaaltemperatuur]]),IF(jaar_zip[[#This Row],[etmaaltemperatuur]]&lt;stookgrens,stookgrens-jaar_zip[[#This Row],[etmaaltemperatuur]],0),"")</f>
        <v>16</v>
      </c>
      <c r="N169">
        <f>IF(ISNUMBER(jaar_zip[[#This Row],[graaddagen]]),IF(OR(MONTH(jaar_zip[[#This Row],[Datum]])=1,MONTH(jaar_zip[[#This Row],[Datum]])=2,MONTH(jaar_zip[[#This Row],[Datum]])=11,MONTH(jaar_zip[[#This Row],[Datum]])=12),1.1,IF(OR(MONTH(jaar_zip[[#This Row],[Datum]])=3,MONTH(jaar_zip[[#This Row],[Datum]])=10),1,0.8))*jaar_zip[[#This Row],[graaddagen]],"")</f>
        <v>17.600000000000001</v>
      </c>
      <c r="O169">
        <f>IF(ISNUMBER(jaar_zip[[#This Row],[etmaaltemperatuur]]),IF(jaar_zip[[#This Row],[etmaaltemperatuur]]&gt;stookgrens,jaar_zip[[#This Row],[etmaaltemperatuur]]-stookgrens,0),"")</f>
        <v>0</v>
      </c>
    </row>
    <row r="170" spans="1:15" x14ac:dyDescent="0.25">
      <c r="A170">
        <v>391</v>
      </c>
      <c r="B170">
        <v>20250104</v>
      </c>
      <c r="C170">
        <v>1.9</v>
      </c>
      <c r="D170">
        <v>1.7</v>
      </c>
      <c r="E170">
        <v>183</v>
      </c>
      <c r="F170">
        <v>0.2</v>
      </c>
      <c r="H170">
        <v>92</v>
      </c>
      <c r="I170" t="s">
        <v>45</v>
      </c>
      <c r="J170" s="1">
        <f>DATEVALUE(RIGHT(jaar_zip[[#This Row],[YYYYMMDD]],2)&amp;"-"&amp;MID(jaar_zip[[#This Row],[YYYYMMDD]],5,2)&amp;"-"&amp;LEFT(jaar_zip[[#This Row],[YYYYMMDD]],4))</f>
        <v>45661</v>
      </c>
      <c r="K170" t="str">
        <f>IF(AND(VALUE(MONTH(jaar_zip[[#This Row],[Datum]]))=1,VALUE(WEEKNUM(jaar_zip[[#This Row],[Datum]],21))&gt;51),RIGHT(YEAR(jaar_zip[[#This Row],[Datum]])-1,2),RIGHT(YEAR(jaar_zip[[#This Row],[Datum]]),2))&amp;"-"&amp; TEXT(WEEKNUM(jaar_zip[[#This Row],[Datum]],21),"00")</f>
        <v>25-01</v>
      </c>
      <c r="L170">
        <f>MONTH(jaar_zip[[#This Row],[Datum]])</f>
        <v>1</v>
      </c>
      <c r="M170">
        <f>IF(ISNUMBER(jaar_zip[[#This Row],[etmaaltemperatuur]]),IF(jaar_zip[[#This Row],[etmaaltemperatuur]]&lt;stookgrens,stookgrens-jaar_zip[[#This Row],[etmaaltemperatuur]],0),"")</f>
        <v>16.3</v>
      </c>
      <c r="N170">
        <f>IF(ISNUMBER(jaar_zip[[#This Row],[graaddagen]]),IF(OR(MONTH(jaar_zip[[#This Row],[Datum]])=1,MONTH(jaar_zip[[#This Row],[Datum]])=2,MONTH(jaar_zip[[#This Row],[Datum]])=11,MONTH(jaar_zip[[#This Row],[Datum]])=12),1.1,IF(OR(MONTH(jaar_zip[[#This Row],[Datum]])=3,MONTH(jaar_zip[[#This Row],[Datum]])=10),1,0.8))*jaar_zip[[#This Row],[graaddagen]],"")</f>
        <v>17.930000000000003</v>
      </c>
      <c r="O170">
        <f>IF(ISNUMBER(jaar_zip[[#This Row],[etmaaltemperatuur]]),IF(jaar_zip[[#This Row],[etmaaltemperatuur]]&gt;stookgrens,jaar_zip[[#This Row],[etmaaltemperatuur]]-stookgrens,0),"")</f>
        <v>0</v>
      </c>
    </row>
    <row r="171" spans="1:15" x14ac:dyDescent="0.25">
      <c r="A171">
        <v>391</v>
      </c>
      <c r="B171">
        <v>20250105</v>
      </c>
      <c r="C171">
        <v>4.3</v>
      </c>
      <c r="D171">
        <v>5.8</v>
      </c>
      <c r="E171">
        <v>47</v>
      </c>
      <c r="F171">
        <v>19.600000000000001</v>
      </c>
      <c r="H171">
        <v>94</v>
      </c>
      <c r="I171" t="s">
        <v>45</v>
      </c>
      <c r="J171" s="1">
        <f>DATEVALUE(RIGHT(jaar_zip[[#This Row],[YYYYMMDD]],2)&amp;"-"&amp;MID(jaar_zip[[#This Row],[YYYYMMDD]],5,2)&amp;"-"&amp;LEFT(jaar_zip[[#This Row],[YYYYMMDD]],4))</f>
        <v>45662</v>
      </c>
      <c r="K171" t="str">
        <f>IF(AND(VALUE(MONTH(jaar_zip[[#This Row],[Datum]]))=1,VALUE(WEEKNUM(jaar_zip[[#This Row],[Datum]],21))&gt;51),RIGHT(YEAR(jaar_zip[[#This Row],[Datum]])-1,2),RIGHT(YEAR(jaar_zip[[#This Row],[Datum]]),2))&amp;"-"&amp; TEXT(WEEKNUM(jaar_zip[[#This Row],[Datum]],21),"00")</f>
        <v>25-01</v>
      </c>
      <c r="L171">
        <f>MONTH(jaar_zip[[#This Row],[Datum]])</f>
        <v>1</v>
      </c>
      <c r="M171">
        <f>IF(ISNUMBER(jaar_zip[[#This Row],[etmaaltemperatuur]]),IF(jaar_zip[[#This Row],[etmaaltemperatuur]]&lt;stookgrens,stookgrens-jaar_zip[[#This Row],[etmaaltemperatuur]],0),"")</f>
        <v>12.2</v>
      </c>
      <c r="N171">
        <f>IF(ISNUMBER(jaar_zip[[#This Row],[graaddagen]]),IF(OR(MONTH(jaar_zip[[#This Row],[Datum]])=1,MONTH(jaar_zip[[#This Row],[Datum]])=2,MONTH(jaar_zip[[#This Row],[Datum]])=11,MONTH(jaar_zip[[#This Row],[Datum]])=12),1.1,IF(OR(MONTH(jaar_zip[[#This Row],[Datum]])=3,MONTH(jaar_zip[[#This Row],[Datum]])=10),1,0.8))*jaar_zip[[#This Row],[graaddagen]],"")</f>
        <v>13.42</v>
      </c>
      <c r="O171">
        <f>IF(ISNUMBER(jaar_zip[[#This Row],[etmaaltemperatuur]]),IF(jaar_zip[[#This Row],[etmaaltemperatuur]]&gt;stookgrens,jaar_zip[[#This Row],[etmaaltemperatuur]]-stookgrens,0),"")</f>
        <v>0</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CB73-24DB-4A71-9D7F-063D3C8FA2AA}">
  <sheetPr codeName="Blad3"/>
  <dimension ref="A1:WVK62"/>
  <sheetViews>
    <sheetView showGridLines="0" showRowColHeaders="0" tabSelected="1" zoomScale="110" zoomScaleNormal="110" workbookViewId="0">
      <selection activeCell="F4" sqref="F4"/>
    </sheetView>
  </sheetViews>
  <sheetFormatPr defaultColWidth="0" defaultRowHeight="12.75" customHeight="1" zeroHeight="1" x14ac:dyDescent="0.2"/>
  <cols>
    <col min="1" max="1" width="9.140625" style="8" customWidth="1"/>
    <col min="2" max="2" width="6.28515625" style="8" customWidth="1"/>
    <col min="3" max="3" width="11.5703125" style="8" customWidth="1"/>
    <col min="4" max="4" width="9.140625" style="8" customWidth="1"/>
    <col min="5" max="5" width="11.140625" style="8" customWidth="1"/>
    <col min="6" max="6" width="9.140625" style="8" customWidth="1"/>
    <col min="7" max="7" width="10.140625" style="8" customWidth="1"/>
    <col min="8" max="26" width="9.140625" style="8" customWidth="1"/>
    <col min="27" max="257" width="9.140625" style="8" hidden="1" customWidth="1"/>
    <col min="258" max="258" width="6.28515625" style="8" hidden="1" customWidth="1"/>
    <col min="259" max="259" width="17.42578125" style="8" hidden="1" customWidth="1"/>
    <col min="260" max="267" width="9.140625" style="8" hidden="1" customWidth="1"/>
    <col min="268" max="512" width="9.140625" style="8" hidden="1"/>
    <col min="513" max="513" width="9.140625" style="8" hidden="1" customWidth="1"/>
    <col min="514" max="514" width="6.28515625" style="8" hidden="1" customWidth="1"/>
    <col min="515" max="515" width="17.42578125" style="8" hidden="1" customWidth="1"/>
    <col min="516" max="523" width="9.140625" style="8" hidden="1" customWidth="1"/>
    <col min="524" max="768" width="9.140625" style="8" hidden="1"/>
    <col min="769" max="769" width="9.140625" style="8" hidden="1" customWidth="1"/>
    <col min="770" max="770" width="6.28515625" style="8" hidden="1" customWidth="1"/>
    <col min="771" max="771" width="17.42578125" style="8" hidden="1" customWidth="1"/>
    <col min="772" max="779" width="9.140625" style="8" hidden="1" customWidth="1"/>
    <col min="780" max="1024" width="9.140625" style="8" hidden="1"/>
    <col min="1025" max="1025" width="9.140625" style="8" hidden="1" customWidth="1"/>
    <col min="1026" max="1026" width="6.28515625" style="8" hidden="1" customWidth="1"/>
    <col min="1027" max="1027" width="17.42578125" style="8" hidden="1" customWidth="1"/>
    <col min="1028" max="1035" width="9.140625" style="8" hidden="1" customWidth="1"/>
    <col min="1036" max="1280" width="9.140625" style="8" hidden="1"/>
    <col min="1281" max="1281" width="9.140625" style="8" hidden="1" customWidth="1"/>
    <col min="1282" max="1282" width="6.28515625" style="8" hidden="1" customWidth="1"/>
    <col min="1283" max="1283" width="17.42578125" style="8" hidden="1" customWidth="1"/>
    <col min="1284" max="1291" width="9.140625" style="8" hidden="1" customWidth="1"/>
    <col min="1292" max="1536" width="9.140625" style="8" hidden="1"/>
    <col min="1537" max="1537" width="9.140625" style="8" hidden="1" customWidth="1"/>
    <col min="1538" max="1538" width="6.28515625" style="8" hidden="1" customWidth="1"/>
    <col min="1539" max="1539" width="17.42578125" style="8" hidden="1" customWidth="1"/>
    <col min="1540" max="1547" width="9.140625" style="8" hidden="1" customWidth="1"/>
    <col min="1548" max="1792" width="9.140625" style="8" hidden="1"/>
    <col min="1793" max="1793" width="9.140625" style="8" hidden="1" customWidth="1"/>
    <col min="1794" max="1794" width="6.28515625" style="8" hidden="1" customWidth="1"/>
    <col min="1795" max="1795" width="17.42578125" style="8" hidden="1" customWidth="1"/>
    <col min="1796" max="1803" width="9.140625" style="8" hidden="1" customWidth="1"/>
    <col min="1804" max="2048" width="9.140625" style="8" hidden="1"/>
    <col min="2049" max="2049" width="9.140625" style="8" hidden="1" customWidth="1"/>
    <col min="2050" max="2050" width="6.28515625" style="8" hidden="1" customWidth="1"/>
    <col min="2051" max="2051" width="17.42578125" style="8" hidden="1" customWidth="1"/>
    <col min="2052" max="2059" width="9.140625" style="8" hidden="1" customWidth="1"/>
    <col min="2060" max="2304" width="9.140625" style="8" hidden="1"/>
    <col min="2305" max="2305" width="9.140625" style="8" hidden="1" customWidth="1"/>
    <col min="2306" max="2306" width="6.28515625" style="8" hidden="1" customWidth="1"/>
    <col min="2307" max="2307" width="17.42578125" style="8" hidden="1" customWidth="1"/>
    <col min="2308" max="2315" width="9.140625" style="8" hidden="1" customWidth="1"/>
    <col min="2316" max="2560" width="9.140625" style="8" hidden="1"/>
    <col min="2561" max="2561" width="9.140625" style="8" hidden="1" customWidth="1"/>
    <col min="2562" max="2562" width="6.28515625" style="8" hidden="1" customWidth="1"/>
    <col min="2563" max="2563" width="17.42578125" style="8" hidden="1" customWidth="1"/>
    <col min="2564" max="2571" width="9.140625" style="8" hidden="1" customWidth="1"/>
    <col min="2572" max="2816" width="9.140625" style="8" hidden="1"/>
    <col min="2817" max="2817" width="9.140625" style="8" hidden="1" customWidth="1"/>
    <col min="2818" max="2818" width="6.28515625" style="8" hidden="1" customWidth="1"/>
    <col min="2819" max="2819" width="17.42578125" style="8" hidden="1" customWidth="1"/>
    <col min="2820" max="2827" width="9.140625" style="8" hidden="1" customWidth="1"/>
    <col min="2828" max="3072" width="9.140625" style="8" hidden="1"/>
    <col min="3073" max="3073" width="9.140625" style="8" hidden="1" customWidth="1"/>
    <col min="3074" max="3074" width="6.28515625" style="8" hidden="1" customWidth="1"/>
    <col min="3075" max="3075" width="17.42578125" style="8" hidden="1" customWidth="1"/>
    <col min="3076" max="3083" width="9.140625" style="8" hidden="1" customWidth="1"/>
    <col min="3084" max="3328" width="9.140625" style="8" hidden="1"/>
    <col min="3329" max="3329" width="9.140625" style="8" hidden="1" customWidth="1"/>
    <col min="3330" max="3330" width="6.28515625" style="8" hidden="1" customWidth="1"/>
    <col min="3331" max="3331" width="17.42578125" style="8" hidden="1" customWidth="1"/>
    <col min="3332" max="3339" width="9.140625" style="8" hidden="1" customWidth="1"/>
    <col min="3340" max="3584" width="9.140625" style="8" hidden="1"/>
    <col min="3585" max="3585" width="9.140625" style="8" hidden="1" customWidth="1"/>
    <col min="3586" max="3586" width="6.28515625" style="8" hidden="1" customWidth="1"/>
    <col min="3587" max="3587" width="17.42578125" style="8" hidden="1" customWidth="1"/>
    <col min="3588" max="3595" width="9.140625" style="8" hidden="1" customWidth="1"/>
    <col min="3596" max="3840" width="9.140625" style="8" hidden="1"/>
    <col min="3841" max="3841" width="9.140625" style="8" hidden="1" customWidth="1"/>
    <col min="3842" max="3842" width="6.28515625" style="8" hidden="1" customWidth="1"/>
    <col min="3843" max="3843" width="17.42578125" style="8" hidden="1" customWidth="1"/>
    <col min="3844" max="3851" width="9.140625" style="8" hidden="1" customWidth="1"/>
    <col min="3852" max="4096" width="9.140625" style="8" hidden="1"/>
    <col min="4097" max="4097" width="9.140625" style="8" hidden="1" customWidth="1"/>
    <col min="4098" max="4098" width="6.28515625" style="8" hidden="1" customWidth="1"/>
    <col min="4099" max="4099" width="17.42578125" style="8" hidden="1" customWidth="1"/>
    <col min="4100" max="4107" width="9.140625" style="8" hidden="1" customWidth="1"/>
    <col min="4108" max="4352" width="9.140625" style="8" hidden="1"/>
    <col min="4353" max="4353" width="9.140625" style="8" hidden="1" customWidth="1"/>
    <col min="4354" max="4354" width="6.28515625" style="8" hidden="1" customWidth="1"/>
    <col min="4355" max="4355" width="17.42578125" style="8" hidden="1" customWidth="1"/>
    <col min="4356" max="4363" width="9.140625" style="8" hidden="1" customWidth="1"/>
    <col min="4364" max="4608" width="9.140625" style="8" hidden="1"/>
    <col min="4609" max="4609" width="9.140625" style="8" hidden="1" customWidth="1"/>
    <col min="4610" max="4610" width="6.28515625" style="8" hidden="1" customWidth="1"/>
    <col min="4611" max="4611" width="17.42578125" style="8" hidden="1" customWidth="1"/>
    <col min="4612" max="4619" width="9.140625" style="8" hidden="1" customWidth="1"/>
    <col min="4620" max="4864" width="9.140625" style="8" hidden="1"/>
    <col min="4865" max="4865" width="9.140625" style="8" hidden="1" customWidth="1"/>
    <col min="4866" max="4866" width="6.28515625" style="8" hidden="1" customWidth="1"/>
    <col min="4867" max="4867" width="17.42578125" style="8" hidden="1" customWidth="1"/>
    <col min="4868" max="4875" width="9.140625" style="8" hidden="1" customWidth="1"/>
    <col min="4876" max="5120" width="9.140625" style="8" hidden="1"/>
    <col min="5121" max="5121" width="9.140625" style="8" hidden="1" customWidth="1"/>
    <col min="5122" max="5122" width="6.28515625" style="8" hidden="1" customWidth="1"/>
    <col min="5123" max="5123" width="17.42578125" style="8" hidden="1" customWidth="1"/>
    <col min="5124" max="5131" width="9.140625" style="8" hidden="1" customWidth="1"/>
    <col min="5132" max="5376" width="9.140625" style="8" hidden="1"/>
    <col min="5377" max="5377" width="9.140625" style="8" hidden="1" customWidth="1"/>
    <col min="5378" max="5378" width="6.28515625" style="8" hidden="1" customWidth="1"/>
    <col min="5379" max="5379" width="17.42578125" style="8" hidden="1" customWidth="1"/>
    <col min="5380" max="5387" width="9.140625" style="8" hidden="1" customWidth="1"/>
    <col min="5388" max="5632" width="9.140625" style="8" hidden="1"/>
    <col min="5633" max="5633" width="9.140625" style="8" hidden="1" customWidth="1"/>
    <col min="5634" max="5634" width="6.28515625" style="8" hidden="1" customWidth="1"/>
    <col min="5635" max="5635" width="17.42578125" style="8" hidden="1" customWidth="1"/>
    <col min="5636" max="5643" width="9.140625" style="8" hidden="1" customWidth="1"/>
    <col min="5644" max="5888" width="9.140625" style="8" hidden="1"/>
    <col min="5889" max="5889" width="9.140625" style="8" hidden="1" customWidth="1"/>
    <col min="5890" max="5890" width="6.28515625" style="8" hidden="1" customWidth="1"/>
    <col min="5891" max="5891" width="17.42578125" style="8" hidden="1" customWidth="1"/>
    <col min="5892" max="5899" width="9.140625" style="8" hidden="1" customWidth="1"/>
    <col min="5900" max="6144" width="9.140625" style="8" hidden="1"/>
    <col min="6145" max="6145" width="9.140625" style="8" hidden="1" customWidth="1"/>
    <col min="6146" max="6146" width="6.28515625" style="8" hidden="1" customWidth="1"/>
    <col min="6147" max="6147" width="17.42578125" style="8" hidden="1" customWidth="1"/>
    <col min="6148" max="6155" width="9.140625" style="8" hidden="1" customWidth="1"/>
    <col min="6156" max="6400" width="9.140625" style="8" hidden="1"/>
    <col min="6401" max="6401" width="9.140625" style="8" hidden="1" customWidth="1"/>
    <col min="6402" max="6402" width="6.28515625" style="8" hidden="1" customWidth="1"/>
    <col min="6403" max="6403" width="17.42578125" style="8" hidden="1" customWidth="1"/>
    <col min="6404" max="6411" width="9.140625" style="8" hidden="1" customWidth="1"/>
    <col min="6412" max="6656" width="9.140625" style="8" hidden="1"/>
    <col min="6657" max="6657" width="9.140625" style="8" hidden="1" customWidth="1"/>
    <col min="6658" max="6658" width="6.28515625" style="8" hidden="1" customWidth="1"/>
    <col min="6659" max="6659" width="17.42578125" style="8" hidden="1" customWidth="1"/>
    <col min="6660" max="6667" width="9.140625" style="8" hidden="1" customWidth="1"/>
    <col min="6668" max="6912" width="9.140625" style="8" hidden="1"/>
    <col min="6913" max="6913" width="9.140625" style="8" hidden="1" customWidth="1"/>
    <col min="6914" max="6914" width="6.28515625" style="8" hidden="1" customWidth="1"/>
    <col min="6915" max="6915" width="17.42578125" style="8" hidden="1" customWidth="1"/>
    <col min="6916" max="6923" width="9.140625" style="8" hidden="1" customWidth="1"/>
    <col min="6924" max="7168" width="9.140625" style="8" hidden="1"/>
    <col min="7169" max="7169" width="9.140625" style="8" hidden="1" customWidth="1"/>
    <col min="7170" max="7170" width="6.28515625" style="8" hidden="1" customWidth="1"/>
    <col min="7171" max="7171" width="17.42578125" style="8" hidden="1" customWidth="1"/>
    <col min="7172" max="7179" width="9.140625" style="8" hidden="1" customWidth="1"/>
    <col min="7180" max="7424" width="9.140625" style="8" hidden="1"/>
    <col min="7425" max="7425" width="9.140625" style="8" hidden="1" customWidth="1"/>
    <col min="7426" max="7426" width="6.28515625" style="8" hidden="1" customWidth="1"/>
    <col min="7427" max="7427" width="17.42578125" style="8" hidden="1" customWidth="1"/>
    <col min="7428" max="7435" width="9.140625" style="8" hidden="1" customWidth="1"/>
    <col min="7436" max="7680" width="9.140625" style="8" hidden="1"/>
    <col min="7681" max="7681" width="9.140625" style="8" hidden="1" customWidth="1"/>
    <col min="7682" max="7682" width="6.28515625" style="8" hidden="1" customWidth="1"/>
    <col min="7683" max="7683" width="17.42578125" style="8" hidden="1" customWidth="1"/>
    <col min="7684" max="7691" width="9.140625" style="8" hidden="1" customWidth="1"/>
    <col min="7692" max="7936" width="9.140625" style="8" hidden="1"/>
    <col min="7937" max="7937" width="9.140625" style="8" hidden="1" customWidth="1"/>
    <col min="7938" max="7938" width="6.28515625" style="8" hidden="1" customWidth="1"/>
    <col min="7939" max="7939" width="17.42578125" style="8" hidden="1" customWidth="1"/>
    <col min="7940" max="7947" width="9.140625" style="8" hidden="1" customWidth="1"/>
    <col min="7948" max="8192" width="9.140625" style="8" hidden="1"/>
    <col min="8193" max="8193" width="9.140625" style="8" hidden="1" customWidth="1"/>
    <col min="8194" max="8194" width="6.28515625" style="8" hidden="1" customWidth="1"/>
    <col min="8195" max="8195" width="17.42578125" style="8" hidden="1" customWidth="1"/>
    <col min="8196" max="8203" width="9.140625" style="8" hidden="1" customWidth="1"/>
    <col min="8204" max="8448" width="9.140625" style="8" hidden="1"/>
    <col min="8449" max="8449" width="9.140625" style="8" hidden="1" customWidth="1"/>
    <col min="8450" max="8450" width="6.28515625" style="8" hidden="1" customWidth="1"/>
    <col min="8451" max="8451" width="17.42578125" style="8" hidden="1" customWidth="1"/>
    <col min="8452" max="8459" width="9.140625" style="8" hidden="1" customWidth="1"/>
    <col min="8460" max="8704" width="9.140625" style="8" hidden="1"/>
    <col min="8705" max="8705" width="9.140625" style="8" hidden="1" customWidth="1"/>
    <col min="8706" max="8706" width="6.28515625" style="8" hidden="1" customWidth="1"/>
    <col min="8707" max="8707" width="17.42578125" style="8" hidden="1" customWidth="1"/>
    <col min="8708" max="8715" width="9.140625" style="8" hidden="1" customWidth="1"/>
    <col min="8716" max="8960" width="9.140625" style="8" hidden="1"/>
    <col min="8961" max="8961" width="9.140625" style="8" hidden="1" customWidth="1"/>
    <col min="8962" max="8962" width="6.28515625" style="8" hidden="1" customWidth="1"/>
    <col min="8963" max="8963" width="17.42578125" style="8" hidden="1" customWidth="1"/>
    <col min="8964" max="8971" width="9.140625" style="8" hidden="1" customWidth="1"/>
    <col min="8972" max="9216" width="9.140625" style="8" hidden="1"/>
    <col min="9217" max="9217" width="9.140625" style="8" hidden="1" customWidth="1"/>
    <col min="9218" max="9218" width="6.28515625" style="8" hidden="1" customWidth="1"/>
    <col min="9219" max="9219" width="17.42578125" style="8" hidden="1" customWidth="1"/>
    <col min="9220" max="9227" width="9.140625" style="8" hidden="1" customWidth="1"/>
    <col min="9228" max="9472" width="9.140625" style="8" hidden="1"/>
    <col min="9473" max="9473" width="9.140625" style="8" hidden="1" customWidth="1"/>
    <col min="9474" max="9474" width="6.28515625" style="8" hidden="1" customWidth="1"/>
    <col min="9475" max="9475" width="17.42578125" style="8" hidden="1" customWidth="1"/>
    <col min="9476" max="9483" width="9.140625" style="8" hidden="1" customWidth="1"/>
    <col min="9484" max="9728" width="9.140625" style="8" hidden="1"/>
    <col min="9729" max="9729" width="9.140625" style="8" hidden="1" customWidth="1"/>
    <col min="9730" max="9730" width="6.28515625" style="8" hidden="1" customWidth="1"/>
    <col min="9731" max="9731" width="17.42578125" style="8" hidden="1" customWidth="1"/>
    <col min="9732" max="9739" width="9.140625" style="8" hidden="1" customWidth="1"/>
    <col min="9740" max="9984" width="9.140625" style="8" hidden="1"/>
    <col min="9985" max="9985" width="9.140625" style="8" hidden="1" customWidth="1"/>
    <col min="9986" max="9986" width="6.28515625" style="8" hidden="1" customWidth="1"/>
    <col min="9987" max="9987" width="17.42578125" style="8" hidden="1" customWidth="1"/>
    <col min="9988" max="9995" width="9.140625" style="8" hidden="1" customWidth="1"/>
    <col min="9996" max="10240" width="9.140625" style="8" hidden="1"/>
    <col min="10241" max="10241" width="9.140625" style="8" hidden="1" customWidth="1"/>
    <col min="10242" max="10242" width="6.28515625" style="8" hidden="1" customWidth="1"/>
    <col min="10243" max="10243" width="17.42578125" style="8" hidden="1" customWidth="1"/>
    <col min="10244" max="10251" width="9.140625" style="8" hidden="1" customWidth="1"/>
    <col min="10252" max="10496" width="9.140625" style="8" hidden="1"/>
    <col min="10497" max="10497" width="9.140625" style="8" hidden="1" customWidth="1"/>
    <col min="10498" max="10498" width="6.28515625" style="8" hidden="1" customWidth="1"/>
    <col min="10499" max="10499" width="17.42578125" style="8" hidden="1" customWidth="1"/>
    <col min="10500" max="10507" width="9.140625" style="8" hidden="1" customWidth="1"/>
    <col min="10508" max="10752" width="9.140625" style="8" hidden="1"/>
    <col min="10753" max="10753" width="9.140625" style="8" hidden="1" customWidth="1"/>
    <col min="10754" max="10754" width="6.28515625" style="8" hidden="1" customWidth="1"/>
    <col min="10755" max="10755" width="17.42578125" style="8" hidden="1" customWidth="1"/>
    <col min="10756" max="10763" width="9.140625" style="8" hidden="1" customWidth="1"/>
    <col min="10764" max="11008" width="9.140625" style="8" hidden="1"/>
    <col min="11009" max="11009" width="9.140625" style="8" hidden="1" customWidth="1"/>
    <col min="11010" max="11010" width="6.28515625" style="8" hidden="1" customWidth="1"/>
    <col min="11011" max="11011" width="17.42578125" style="8" hidden="1" customWidth="1"/>
    <col min="11012" max="11019" width="9.140625" style="8" hidden="1" customWidth="1"/>
    <col min="11020" max="11264" width="9.140625" style="8" hidden="1"/>
    <col min="11265" max="11265" width="9.140625" style="8" hidden="1" customWidth="1"/>
    <col min="11266" max="11266" width="6.28515625" style="8" hidden="1" customWidth="1"/>
    <col min="11267" max="11267" width="17.42578125" style="8" hidden="1" customWidth="1"/>
    <col min="11268" max="11275" width="9.140625" style="8" hidden="1" customWidth="1"/>
    <col min="11276" max="11520" width="9.140625" style="8" hidden="1"/>
    <col min="11521" max="11521" width="9.140625" style="8" hidden="1" customWidth="1"/>
    <col min="11522" max="11522" width="6.28515625" style="8" hidden="1" customWidth="1"/>
    <col min="11523" max="11523" width="17.42578125" style="8" hidden="1" customWidth="1"/>
    <col min="11524" max="11531" width="9.140625" style="8" hidden="1" customWidth="1"/>
    <col min="11532" max="11776" width="9.140625" style="8" hidden="1"/>
    <col min="11777" max="11777" width="9.140625" style="8" hidden="1" customWidth="1"/>
    <col min="11778" max="11778" width="6.28515625" style="8" hidden="1" customWidth="1"/>
    <col min="11779" max="11779" width="17.42578125" style="8" hidden="1" customWidth="1"/>
    <col min="11780" max="11787" width="9.140625" style="8" hidden="1" customWidth="1"/>
    <col min="11788" max="12032" width="9.140625" style="8" hidden="1"/>
    <col min="12033" max="12033" width="9.140625" style="8" hidden="1" customWidth="1"/>
    <col min="12034" max="12034" width="6.28515625" style="8" hidden="1" customWidth="1"/>
    <col min="12035" max="12035" width="17.42578125" style="8" hidden="1" customWidth="1"/>
    <col min="12036" max="12043" width="9.140625" style="8" hidden="1" customWidth="1"/>
    <col min="12044" max="12288" width="9.140625" style="8" hidden="1"/>
    <col min="12289" max="12289" width="9.140625" style="8" hidden="1" customWidth="1"/>
    <col min="12290" max="12290" width="6.28515625" style="8" hidden="1" customWidth="1"/>
    <col min="12291" max="12291" width="17.42578125" style="8" hidden="1" customWidth="1"/>
    <col min="12292" max="12299" width="9.140625" style="8" hidden="1" customWidth="1"/>
    <col min="12300" max="12544" width="9.140625" style="8" hidden="1"/>
    <col min="12545" max="12545" width="9.140625" style="8" hidden="1" customWidth="1"/>
    <col min="12546" max="12546" width="6.28515625" style="8" hidden="1" customWidth="1"/>
    <col min="12547" max="12547" width="17.42578125" style="8" hidden="1" customWidth="1"/>
    <col min="12548" max="12555" width="9.140625" style="8" hidden="1" customWidth="1"/>
    <col min="12556" max="12800" width="9.140625" style="8" hidden="1"/>
    <col min="12801" max="12801" width="9.140625" style="8" hidden="1" customWidth="1"/>
    <col min="12802" max="12802" width="6.28515625" style="8" hidden="1" customWidth="1"/>
    <col min="12803" max="12803" width="17.42578125" style="8" hidden="1" customWidth="1"/>
    <col min="12804" max="12811" width="9.140625" style="8" hidden="1" customWidth="1"/>
    <col min="12812" max="13056" width="9.140625" style="8" hidden="1"/>
    <col min="13057" max="13057" width="9.140625" style="8" hidden="1" customWidth="1"/>
    <col min="13058" max="13058" width="6.28515625" style="8" hidden="1" customWidth="1"/>
    <col min="13059" max="13059" width="17.42578125" style="8" hidden="1" customWidth="1"/>
    <col min="13060" max="13067" width="9.140625" style="8" hidden="1" customWidth="1"/>
    <col min="13068" max="13312" width="9.140625" style="8" hidden="1"/>
    <col min="13313" max="13313" width="9.140625" style="8" hidden="1" customWidth="1"/>
    <col min="13314" max="13314" width="6.28515625" style="8" hidden="1" customWidth="1"/>
    <col min="13315" max="13315" width="17.42578125" style="8" hidden="1" customWidth="1"/>
    <col min="13316" max="13323" width="9.140625" style="8" hidden="1" customWidth="1"/>
    <col min="13324" max="13568" width="9.140625" style="8" hidden="1"/>
    <col min="13569" max="13569" width="9.140625" style="8" hidden="1" customWidth="1"/>
    <col min="13570" max="13570" width="6.28515625" style="8" hidden="1" customWidth="1"/>
    <col min="13571" max="13571" width="17.42578125" style="8" hidden="1" customWidth="1"/>
    <col min="13572" max="13579" width="9.140625" style="8" hidden="1" customWidth="1"/>
    <col min="13580" max="13824" width="9.140625" style="8" hidden="1"/>
    <col min="13825" max="13825" width="9.140625" style="8" hidden="1" customWidth="1"/>
    <col min="13826" max="13826" width="6.28515625" style="8" hidden="1" customWidth="1"/>
    <col min="13827" max="13827" width="17.42578125" style="8" hidden="1" customWidth="1"/>
    <col min="13828" max="13835" width="9.140625" style="8" hidden="1" customWidth="1"/>
    <col min="13836" max="14080" width="9.140625" style="8" hidden="1"/>
    <col min="14081" max="14081" width="9.140625" style="8" hidden="1" customWidth="1"/>
    <col min="14082" max="14082" width="6.28515625" style="8" hidden="1" customWidth="1"/>
    <col min="14083" max="14083" width="17.42578125" style="8" hidden="1" customWidth="1"/>
    <col min="14084" max="14091" width="9.140625" style="8" hidden="1" customWidth="1"/>
    <col min="14092" max="14336" width="9.140625" style="8" hidden="1"/>
    <col min="14337" max="14337" width="9.140625" style="8" hidden="1" customWidth="1"/>
    <col min="14338" max="14338" width="6.28515625" style="8" hidden="1" customWidth="1"/>
    <col min="14339" max="14339" width="17.42578125" style="8" hidden="1" customWidth="1"/>
    <col min="14340" max="14347" width="9.140625" style="8" hidden="1" customWidth="1"/>
    <col min="14348" max="14592" width="9.140625" style="8" hidden="1"/>
    <col min="14593" max="14593" width="9.140625" style="8" hidden="1" customWidth="1"/>
    <col min="14594" max="14594" width="6.28515625" style="8" hidden="1" customWidth="1"/>
    <col min="14595" max="14595" width="17.42578125" style="8" hidden="1" customWidth="1"/>
    <col min="14596" max="14603" width="9.140625" style="8" hidden="1" customWidth="1"/>
    <col min="14604" max="14848" width="9.140625" style="8" hidden="1"/>
    <col min="14849" max="14849" width="9.140625" style="8" hidden="1" customWidth="1"/>
    <col min="14850" max="14850" width="6.28515625" style="8" hidden="1" customWidth="1"/>
    <col min="14851" max="14851" width="17.42578125" style="8" hidden="1" customWidth="1"/>
    <col min="14852" max="14859" width="9.140625" style="8" hidden="1" customWidth="1"/>
    <col min="14860" max="15104" width="9.140625" style="8" hidden="1"/>
    <col min="15105" max="15105" width="9.140625" style="8" hidden="1" customWidth="1"/>
    <col min="15106" max="15106" width="6.28515625" style="8" hidden="1" customWidth="1"/>
    <col min="15107" max="15107" width="17.42578125" style="8" hidden="1" customWidth="1"/>
    <col min="15108" max="15115" width="9.140625" style="8" hidden="1" customWidth="1"/>
    <col min="15116" max="15360" width="9.140625" style="8" hidden="1"/>
    <col min="15361" max="15361" width="9.140625" style="8" hidden="1" customWidth="1"/>
    <col min="15362" max="15362" width="6.28515625" style="8" hidden="1" customWidth="1"/>
    <col min="15363" max="15363" width="17.42578125" style="8" hidden="1" customWidth="1"/>
    <col min="15364" max="15371" width="9.140625" style="8" hidden="1" customWidth="1"/>
    <col min="15372" max="15616" width="9.140625" style="8" hidden="1"/>
    <col min="15617" max="15617" width="9.140625" style="8" hidden="1" customWidth="1"/>
    <col min="15618" max="15618" width="6.28515625" style="8" hidden="1" customWidth="1"/>
    <col min="15619" max="15619" width="17.42578125" style="8" hidden="1" customWidth="1"/>
    <col min="15620" max="15627" width="9.140625" style="8" hidden="1" customWidth="1"/>
    <col min="15628" max="15872" width="9.140625" style="8" hidden="1"/>
    <col min="15873" max="15873" width="9.140625" style="8" hidden="1" customWidth="1"/>
    <col min="15874" max="15874" width="6.28515625" style="8" hidden="1" customWidth="1"/>
    <col min="15875" max="15875" width="17.42578125" style="8" hidden="1" customWidth="1"/>
    <col min="15876" max="15883" width="9.140625" style="8" hidden="1" customWidth="1"/>
    <col min="15884" max="16128" width="9.140625" style="8" hidden="1"/>
    <col min="16129" max="16129" width="9.140625" style="8" hidden="1" customWidth="1"/>
    <col min="16130" max="16130" width="6.28515625" style="8" hidden="1" customWidth="1"/>
    <col min="16131" max="16131" width="17.42578125" style="8" hidden="1" customWidth="1"/>
    <col min="16132" max="16139" width="9.140625" style="8" hidden="1" customWidth="1"/>
    <col min="16140" max="16384" width="9.140625" style="8" hidden="1"/>
  </cols>
  <sheetData>
    <row r="1" spans="1:14" ht="51.75" customHeight="1" x14ac:dyDescent="0.25">
      <c r="A1" s="11"/>
      <c r="B1" s="12" t="s">
        <v>59</v>
      </c>
      <c r="C1" s="12"/>
      <c r="D1" s="13"/>
      <c r="E1" s="13"/>
      <c r="F1" s="13"/>
      <c r="G1" s="13"/>
      <c r="H1" s="13"/>
      <c r="I1" s="13"/>
      <c r="J1" s="11"/>
      <c r="K1" s="11"/>
      <c r="L1" s="11"/>
      <c r="M1" s="11"/>
      <c r="N1" s="11"/>
    </row>
    <row r="2" spans="1:14" x14ac:dyDescent="0.2">
      <c r="A2" s="11"/>
      <c r="B2" s="11"/>
      <c r="C2" s="11"/>
      <c r="D2" s="77"/>
      <c r="E2" s="78"/>
      <c r="F2" s="78"/>
      <c r="G2" s="79"/>
      <c r="H2" s="11"/>
      <c r="I2" s="11"/>
      <c r="J2" s="11"/>
      <c r="K2" s="11"/>
      <c r="L2" s="11"/>
      <c r="M2" s="11"/>
      <c r="N2" s="11"/>
    </row>
    <row r="3" spans="1:14" x14ac:dyDescent="0.2">
      <c r="A3" s="11"/>
      <c r="B3" s="11"/>
      <c r="C3" s="11"/>
      <c r="D3" s="80"/>
      <c r="E3" s="81"/>
      <c r="F3" s="81"/>
      <c r="G3" s="82"/>
      <c r="H3" s="11"/>
      <c r="I3" s="11"/>
      <c r="J3" s="11"/>
      <c r="K3" s="11"/>
      <c r="L3" s="11"/>
      <c r="M3" s="11"/>
      <c r="N3" s="11"/>
    </row>
    <row r="4" spans="1:14" x14ac:dyDescent="0.2">
      <c r="A4" s="11"/>
      <c r="B4" s="11"/>
      <c r="C4" s="11"/>
      <c r="D4" s="80"/>
      <c r="E4" s="81"/>
      <c r="F4" s="81"/>
      <c r="G4" s="82"/>
      <c r="H4" s="11"/>
      <c r="I4" s="11"/>
      <c r="J4" s="11"/>
      <c r="K4" s="11"/>
      <c r="L4" s="11"/>
      <c r="M4" s="11"/>
      <c r="N4" s="11"/>
    </row>
    <row r="5" spans="1:14" ht="6" customHeight="1" x14ac:dyDescent="0.2">
      <c r="A5" s="11"/>
      <c r="B5" s="11"/>
      <c r="C5" s="11"/>
      <c r="D5" s="80"/>
      <c r="E5" s="81"/>
      <c r="F5" s="81"/>
      <c r="G5" s="82"/>
      <c r="H5" s="11"/>
      <c r="I5" s="11"/>
      <c r="J5" s="11"/>
      <c r="K5" s="11"/>
      <c r="L5" s="11"/>
      <c r="M5" s="11"/>
      <c r="N5" s="11"/>
    </row>
    <row r="6" spans="1:14" ht="6" customHeight="1" x14ac:dyDescent="0.2">
      <c r="A6" s="11"/>
      <c r="B6" s="11"/>
      <c r="C6" s="11"/>
      <c r="D6" s="77"/>
      <c r="E6" s="78"/>
      <c r="F6" s="78"/>
      <c r="G6" s="79"/>
      <c r="H6" s="11"/>
      <c r="I6" s="11"/>
      <c r="J6" s="11"/>
      <c r="K6" s="11"/>
      <c r="L6" s="11"/>
      <c r="M6" s="11"/>
      <c r="N6" s="11"/>
    </row>
    <row r="7" spans="1:14" x14ac:dyDescent="0.2">
      <c r="A7" s="11"/>
      <c r="B7" s="11"/>
      <c r="C7" s="11"/>
      <c r="D7" s="80"/>
      <c r="E7" s="81"/>
      <c r="F7" s="81"/>
      <c r="G7" s="82"/>
      <c r="H7" s="11"/>
      <c r="I7" s="11"/>
      <c r="J7" s="11"/>
      <c r="K7" s="11"/>
      <c r="L7" s="11"/>
      <c r="M7" s="11"/>
      <c r="N7" s="11"/>
    </row>
    <row r="8" spans="1:14" x14ac:dyDescent="0.2">
      <c r="A8" s="11"/>
      <c r="B8" s="11"/>
      <c r="C8" s="11"/>
      <c r="D8" s="80"/>
      <c r="E8" s="81"/>
      <c r="F8" s="81"/>
      <c r="G8" s="82"/>
      <c r="H8" s="11"/>
      <c r="I8" s="11"/>
      <c r="J8" s="11"/>
      <c r="K8" s="11"/>
      <c r="L8" s="11"/>
      <c r="M8" s="11"/>
      <c r="N8" s="11"/>
    </row>
    <row r="9" spans="1:14" ht="6" customHeight="1" x14ac:dyDescent="0.2">
      <c r="A9" s="11"/>
      <c r="B9" s="11"/>
      <c r="C9" s="11"/>
      <c r="D9" s="83"/>
      <c r="E9" s="84"/>
      <c r="F9" s="84"/>
      <c r="G9" s="85"/>
      <c r="H9" s="11"/>
      <c r="I9" s="11"/>
      <c r="J9" s="11"/>
      <c r="K9" s="11"/>
      <c r="L9" s="11"/>
      <c r="M9" s="11"/>
      <c r="N9" s="11"/>
    </row>
    <row r="10" spans="1:14" x14ac:dyDescent="0.2">
      <c r="A10" s="11"/>
      <c r="B10" s="11"/>
      <c r="C10" s="11"/>
      <c r="D10" s="105" t="s">
        <v>180</v>
      </c>
      <c r="E10" s="106"/>
      <c r="F10" s="105" t="s">
        <v>181</v>
      </c>
      <c r="G10" s="106"/>
      <c r="H10" s="11"/>
      <c r="I10" s="11"/>
      <c r="J10" s="11"/>
      <c r="K10" s="11"/>
      <c r="L10" s="11"/>
      <c r="M10" s="11"/>
      <c r="N10" s="11"/>
    </row>
    <row r="11" spans="1:14" x14ac:dyDescent="0.2">
      <c r="A11" s="11"/>
      <c r="B11" s="11"/>
      <c r="C11" s="11"/>
      <c r="D11" s="77"/>
      <c r="E11" s="79"/>
      <c r="F11" s="80"/>
      <c r="G11" s="82"/>
      <c r="H11" s="11"/>
      <c r="I11" s="11"/>
      <c r="J11" s="11"/>
      <c r="K11" s="11"/>
      <c r="L11" s="11"/>
      <c r="M11" s="11"/>
      <c r="N11" s="11"/>
    </row>
    <row r="12" spans="1:14" x14ac:dyDescent="0.2">
      <c r="A12" s="11"/>
      <c r="B12" s="11"/>
      <c r="C12" s="11"/>
      <c r="D12" s="80"/>
      <c r="E12" s="82"/>
      <c r="F12" s="80"/>
      <c r="G12" s="82"/>
      <c r="H12" s="11"/>
      <c r="I12" s="11"/>
      <c r="J12" s="11"/>
      <c r="K12" s="11"/>
      <c r="L12" s="11"/>
      <c r="M12" s="11"/>
      <c r="N12" s="11"/>
    </row>
    <row r="13" spans="1:14" x14ac:dyDescent="0.2">
      <c r="A13" s="11"/>
      <c r="B13" s="11"/>
      <c r="C13" s="11"/>
      <c r="D13" s="80"/>
      <c r="E13" s="82"/>
      <c r="F13" s="80"/>
      <c r="G13" s="82"/>
      <c r="H13" s="11"/>
      <c r="I13" s="11"/>
      <c r="J13" s="11"/>
      <c r="K13" s="11"/>
      <c r="L13" s="11"/>
      <c r="M13" s="11"/>
      <c r="N13" s="11"/>
    </row>
    <row r="14" spans="1:14" ht="7.5" customHeight="1" x14ac:dyDescent="0.2">
      <c r="A14" s="11"/>
      <c r="B14" s="11"/>
      <c r="C14" s="11"/>
      <c r="D14" s="83"/>
      <c r="E14" s="85"/>
      <c r="F14" s="83"/>
      <c r="G14" s="85"/>
      <c r="H14" s="11"/>
      <c r="I14" s="11"/>
      <c r="J14" s="11"/>
      <c r="K14" s="11"/>
      <c r="L14" s="11"/>
      <c r="M14" s="11"/>
      <c r="N14" s="11"/>
    </row>
    <row r="15" spans="1:14" ht="7.5" customHeight="1" x14ac:dyDescent="0.2">
      <c r="A15" s="11"/>
      <c r="B15" s="11"/>
      <c r="C15" s="11"/>
      <c r="D15" s="77"/>
      <c r="E15" s="79"/>
      <c r="F15" s="77"/>
      <c r="G15" s="79"/>
      <c r="H15" s="11"/>
      <c r="I15" s="11"/>
      <c r="J15" s="11"/>
      <c r="K15" s="11"/>
      <c r="L15" s="11"/>
      <c r="M15" s="11"/>
      <c r="N15" s="11"/>
    </row>
    <row r="16" spans="1:14" x14ac:dyDescent="0.2">
      <c r="A16" s="11"/>
      <c r="B16" s="11"/>
      <c r="C16" s="11"/>
      <c r="D16" s="80"/>
      <c r="E16" s="82"/>
      <c r="F16" s="80"/>
      <c r="G16" s="82"/>
      <c r="H16" s="11"/>
      <c r="I16" s="11"/>
      <c r="J16" s="11"/>
      <c r="K16" s="11"/>
      <c r="L16" s="11"/>
      <c r="M16" s="11"/>
      <c r="N16" s="11"/>
    </row>
    <row r="17" spans="1:14" x14ac:dyDescent="0.2">
      <c r="A17" s="11"/>
      <c r="B17" s="11"/>
      <c r="C17" s="11"/>
      <c r="D17" s="80"/>
      <c r="E17" s="82"/>
      <c r="F17" s="80"/>
      <c r="G17" s="82"/>
      <c r="H17" s="11"/>
      <c r="I17" s="11"/>
      <c r="J17" s="11"/>
      <c r="K17" s="11"/>
      <c r="L17" s="14"/>
      <c r="M17" s="11"/>
      <c r="N17" s="11"/>
    </row>
    <row r="18" spans="1:14" ht="7.5" customHeight="1" x14ac:dyDescent="0.2">
      <c r="A18" s="11"/>
      <c r="B18" s="11"/>
      <c r="C18" s="11"/>
      <c r="D18" s="83"/>
      <c r="E18" s="85"/>
      <c r="F18" s="83"/>
      <c r="G18" s="85"/>
      <c r="H18" s="11"/>
      <c r="I18" s="11"/>
      <c r="J18" s="11"/>
      <c r="K18" s="11"/>
      <c r="L18" s="11"/>
      <c r="M18" s="11"/>
      <c r="N18" s="11"/>
    </row>
    <row r="19" spans="1:14" ht="7.5" customHeight="1" x14ac:dyDescent="0.2">
      <c r="A19" s="11"/>
      <c r="B19" s="11"/>
      <c r="C19" s="11"/>
      <c r="D19" s="77"/>
      <c r="E19" s="79"/>
      <c r="F19" s="77"/>
      <c r="G19" s="79"/>
      <c r="H19" s="11"/>
      <c r="I19" s="11"/>
      <c r="J19" s="11"/>
      <c r="K19" s="11"/>
      <c r="L19" s="11"/>
      <c r="M19" s="11"/>
      <c r="N19" s="11"/>
    </row>
    <row r="20" spans="1:14" x14ac:dyDescent="0.2">
      <c r="A20" s="11"/>
      <c r="B20" s="11"/>
      <c r="C20" s="11"/>
      <c r="D20" s="80"/>
      <c r="E20" s="82"/>
      <c r="F20" s="80"/>
      <c r="G20" s="82"/>
      <c r="H20" s="11"/>
      <c r="I20" s="11" t="s">
        <v>184</v>
      </c>
      <c r="K20" s="8">
        <v>18</v>
      </c>
      <c r="L20" s="11"/>
      <c r="M20" s="11"/>
      <c r="N20" s="11"/>
    </row>
    <row r="21" spans="1:14" x14ac:dyDescent="0.2">
      <c r="A21" s="11"/>
      <c r="B21" s="11"/>
      <c r="C21" s="11"/>
      <c r="D21" s="80"/>
      <c r="E21" s="82"/>
      <c r="F21" s="80"/>
      <c r="G21" s="82"/>
      <c r="H21" s="11"/>
      <c r="I21" s="11"/>
      <c r="J21" s="11"/>
      <c r="K21" s="11"/>
      <c r="L21" s="11"/>
      <c r="M21" s="11"/>
      <c r="N21" s="11"/>
    </row>
    <row r="22" spans="1:14" ht="7.5" customHeight="1" x14ac:dyDescent="0.2">
      <c r="A22" s="11"/>
      <c r="B22" s="11"/>
      <c r="C22" s="11"/>
      <c r="D22" s="83"/>
      <c r="E22" s="85"/>
      <c r="F22" s="83"/>
      <c r="G22" s="85"/>
      <c r="H22" s="11"/>
      <c r="I22" s="11"/>
      <c r="J22" s="11"/>
      <c r="K22" s="11"/>
      <c r="L22" s="11"/>
      <c r="M22" s="11"/>
      <c r="N22" s="11"/>
    </row>
    <row r="23" spans="1:14" ht="7.5" customHeight="1" x14ac:dyDescent="0.2">
      <c r="A23" s="11"/>
      <c r="B23" s="11"/>
      <c r="C23" s="11"/>
      <c r="D23" s="77"/>
      <c r="E23" s="79"/>
      <c r="F23" s="77"/>
      <c r="G23" s="79"/>
      <c r="H23" s="11"/>
      <c r="I23" s="11"/>
      <c r="J23" s="11"/>
      <c r="K23" s="11"/>
      <c r="L23" s="11"/>
      <c r="M23" s="11"/>
      <c r="N23" s="11"/>
    </row>
    <row r="24" spans="1:14" x14ac:dyDescent="0.2">
      <c r="A24" s="11"/>
      <c r="B24" s="11"/>
      <c r="C24" s="11"/>
      <c r="D24" s="80"/>
      <c r="E24" s="82"/>
      <c r="F24" s="80"/>
      <c r="G24" s="82"/>
      <c r="H24" s="11"/>
      <c r="I24" s="11"/>
      <c r="J24" s="11"/>
      <c r="K24" s="11"/>
      <c r="L24" s="11"/>
      <c r="M24" s="11"/>
      <c r="N24" s="11"/>
    </row>
    <row r="25" spans="1:14" x14ac:dyDescent="0.2">
      <c r="A25" s="11"/>
      <c r="B25" s="11"/>
      <c r="C25" s="11"/>
      <c r="D25" s="80"/>
      <c r="E25" s="82"/>
      <c r="F25" s="80"/>
      <c r="G25" s="82"/>
      <c r="H25" s="11"/>
      <c r="I25" s="11"/>
      <c r="J25" s="11"/>
      <c r="K25" s="11"/>
      <c r="L25" s="11"/>
      <c r="M25" s="11"/>
      <c r="N25" s="11"/>
    </row>
    <row r="26" spans="1:14" ht="7.5" customHeight="1" x14ac:dyDescent="0.2">
      <c r="A26" s="11"/>
      <c r="B26" s="11"/>
      <c r="C26" s="11"/>
      <c r="D26" s="83"/>
      <c r="E26" s="85"/>
      <c r="F26" s="83"/>
      <c r="G26" s="85"/>
      <c r="H26" s="11"/>
      <c r="I26" s="11"/>
      <c r="J26" s="11"/>
      <c r="K26" s="11"/>
      <c r="L26" s="11"/>
      <c r="M26" s="11"/>
      <c r="N26" s="11"/>
    </row>
    <row r="27" spans="1:14" s="10" customFormat="1" ht="7.5" customHeight="1" x14ac:dyDescent="0.2">
      <c r="A27" s="11"/>
      <c r="B27" s="15"/>
      <c r="C27" s="11"/>
      <c r="D27" s="77"/>
      <c r="E27" s="79"/>
      <c r="F27" s="77"/>
      <c r="G27" s="79"/>
      <c r="H27" s="11"/>
      <c r="I27" s="11"/>
      <c r="J27" s="11"/>
      <c r="K27" s="11"/>
      <c r="L27" s="11"/>
      <c r="M27" s="11"/>
      <c r="N27" s="15"/>
    </row>
    <row r="28" spans="1:14" x14ac:dyDescent="0.2">
      <c r="A28" s="11"/>
      <c r="B28" s="11"/>
      <c r="C28" s="16"/>
      <c r="D28" s="80"/>
      <c r="E28" s="82"/>
      <c r="F28" s="80"/>
      <c r="G28" s="82"/>
      <c r="H28" s="16"/>
      <c r="I28" s="16"/>
      <c r="J28" s="16"/>
      <c r="K28" s="16"/>
      <c r="L28" s="16"/>
      <c r="M28" s="16"/>
      <c r="N28" s="11"/>
    </row>
    <row r="29" spans="1:14" x14ac:dyDescent="0.2">
      <c r="A29" s="11"/>
      <c r="B29" s="11"/>
      <c r="C29" s="16"/>
      <c r="D29" s="80"/>
      <c r="E29" s="82"/>
      <c r="F29" s="80"/>
      <c r="G29" s="82"/>
      <c r="H29" s="16"/>
      <c r="I29" s="16"/>
      <c r="J29" s="16"/>
      <c r="K29" s="16"/>
      <c r="L29" s="16"/>
      <c r="M29" s="16"/>
      <c r="N29" s="15"/>
    </row>
    <row r="30" spans="1:14" ht="7.5" customHeight="1" x14ac:dyDescent="0.2">
      <c r="A30" s="11"/>
      <c r="B30" s="11"/>
      <c r="C30" s="15"/>
      <c r="D30" s="83"/>
      <c r="E30" s="85"/>
      <c r="F30" s="83"/>
      <c r="G30" s="85"/>
      <c r="H30" s="15"/>
      <c r="I30" s="15"/>
      <c r="J30" s="15"/>
      <c r="K30" s="15"/>
      <c r="L30" s="15"/>
      <c r="M30" s="15"/>
      <c r="N30" s="15"/>
    </row>
    <row r="31" spans="1:14" ht="7.5" customHeight="1" x14ac:dyDescent="0.2">
      <c r="A31" s="11"/>
      <c r="B31" s="11"/>
      <c r="C31" s="15"/>
      <c r="D31" s="77"/>
      <c r="E31" s="79"/>
      <c r="F31" s="77"/>
      <c r="G31" s="79"/>
      <c r="H31" s="15"/>
      <c r="I31" s="15"/>
      <c r="J31" s="15"/>
      <c r="K31" s="15"/>
      <c r="L31" s="15"/>
      <c r="M31" s="15"/>
      <c r="N31" s="15"/>
    </row>
    <row r="32" spans="1:14" x14ac:dyDescent="0.2">
      <c r="A32" s="11"/>
      <c r="B32" s="11"/>
      <c r="C32" s="15"/>
      <c r="D32" s="80"/>
      <c r="E32" s="82"/>
      <c r="F32" s="80"/>
      <c r="G32" s="82"/>
      <c r="H32" s="15"/>
      <c r="I32" s="15"/>
      <c r="J32" s="15"/>
      <c r="K32" s="15"/>
      <c r="L32" s="15"/>
      <c r="M32" s="15"/>
      <c r="N32" s="15"/>
    </row>
    <row r="33" spans="1:14" x14ac:dyDescent="0.2">
      <c r="A33" s="11"/>
      <c r="B33" s="11"/>
      <c r="C33" s="15"/>
      <c r="D33" s="80"/>
      <c r="E33" s="82"/>
      <c r="F33" s="80"/>
      <c r="G33" s="82"/>
      <c r="H33" s="15"/>
      <c r="I33" s="15"/>
      <c r="J33" s="15"/>
      <c r="K33" s="15"/>
      <c r="L33" s="15"/>
      <c r="M33" s="15"/>
      <c r="N33" s="15"/>
    </row>
    <row r="34" spans="1:14" ht="7.5" customHeight="1" x14ac:dyDescent="0.2">
      <c r="A34" s="11"/>
      <c r="B34" s="11"/>
      <c r="C34" s="15"/>
      <c r="D34" s="83"/>
      <c r="E34" s="85"/>
      <c r="F34" s="83"/>
      <c r="G34" s="85"/>
      <c r="H34" s="15"/>
      <c r="I34" s="15"/>
      <c r="J34" s="15"/>
      <c r="K34" s="15"/>
      <c r="L34" s="15"/>
      <c r="M34" s="15"/>
      <c r="N34" s="15"/>
    </row>
    <row r="35" spans="1:14" x14ac:dyDescent="0.2">
      <c r="A35" s="11"/>
      <c r="B35" s="11"/>
      <c r="C35" s="11"/>
      <c r="H35" s="11"/>
      <c r="I35" s="11"/>
      <c r="J35" s="11"/>
      <c r="K35" s="11"/>
      <c r="L35" s="11"/>
      <c r="M35" s="11"/>
      <c r="N35" s="11"/>
    </row>
    <row r="36" spans="1:14" x14ac:dyDescent="0.2">
      <c r="A36" s="11"/>
      <c r="C36" s="11"/>
      <c r="H36" s="11"/>
      <c r="I36" s="11"/>
      <c r="J36" s="11"/>
      <c r="K36" s="11"/>
      <c r="L36" s="11"/>
      <c r="M36" s="11"/>
      <c r="N36" s="11"/>
    </row>
    <row r="37" spans="1:14" x14ac:dyDescent="0.2">
      <c r="A37" s="11"/>
      <c r="B37" s="11"/>
      <c r="C37" s="11"/>
      <c r="H37" s="11"/>
      <c r="I37" s="11"/>
      <c r="J37" s="11"/>
      <c r="K37" s="11"/>
      <c r="L37" s="11"/>
      <c r="M37" s="11"/>
      <c r="N37" s="11"/>
    </row>
    <row r="38" spans="1:14" x14ac:dyDescent="0.2">
      <c r="A38" s="11"/>
      <c r="B38" s="17" t="s">
        <v>60</v>
      </c>
      <c r="C38" s="11"/>
      <c r="D38" s="11"/>
      <c r="E38" s="11"/>
      <c r="F38" s="11"/>
      <c r="G38" s="11"/>
      <c r="H38" s="11"/>
      <c r="I38" s="11"/>
      <c r="J38" s="11"/>
      <c r="K38" s="11"/>
      <c r="L38" s="11"/>
      <c r="M38" s="11"/>
      <c r="N38" s="11"/>
    </row>
    <row r="39" spans="1:14" x14ac:dyDescent="0.2">
      <c r="A39" s="11"/>
      <c r="B39" s="17" t="s">
        <v>61</v>
      </c>
      <c r="C39" s="11"/>
      <c r="D39" s="11"/>
      <c r="E39" s="11"/>
      <c r="F39" s="11"/>
      <c r="G39" s="11"/>
      <c r="H39" s="11"/>
      <c r="I39" s="11"/>
      <c r="J39" s="11"/>
      <c r="K39" s="11"/>
      <c r="L39" s="11"/>
      <c r="M39" s="11"/>
      <c r="N39" s="11"/>
    </row>
    <row r="40" spans="1:14" x14ac:dyDescent="0.2">
      <c r="A40" s="11"/>
      <c r="B40" s="17" t="s">
        <v>182</v>
      </c>
      <c r="C40" s="11"/>
      <c r="D40" s="11"/>
      <c r="E40" s="11"/>
      <c r="F40" s="11"/>
      <c r="G40" s="11"/>
      <c r="H40" s="11"/>
      <c r="I40" s="11"/>
      <c r="J40" s="11"/>
      <c r="K40" s="11"/>
      <c r="L40" s="11"/>
      <c r="M40" s="11"/>
      <c r="N40" s="11"/>
    </row>
    <row r="41" spans="1:14" x14ac:dyDescent="0.2">
      <c r="A41" s="11"/>
      <c r="B41" s="11"/>
      <c r="C41" s="11"/>
      <c r="D41" s="11"/>
      <c r="E41" s="11"/>
      <c r="F41" s="11"/>
      <c r="G41" s="11"/>
      <c r="H41" s="11"/>
      <c r="I41" s="11"/>
      <c r="J41" s="11"/>
      <c r="K41" s="11"/>
      <c r="L41" s="11"/>
      <c r="M41" s="11"/>
      <c r="N41" s="11"/>
    </row>
    <row r="42" spans="1:14" x14ac:dyDescent="0.2">
      <c r="A42" s="11"/>
      <c r="B42" s="18" t="s">
        <v>62</v>
      </c>
      <c r="C42" s="11"/>
      <c r="D42" s="11"/>
      <c r="E42" s="11"/>
      <c r="F42" s="11"/>
      <c r="G42" s="11"/>
      <c r="H42" s="11"/>
      <c r="I42" s="11"/>
      <c r="J42" s="11"/>
      <c r="K42" s="11"/>
      <c r="L42" s="11"/>
      <c r="M42" s="11"/>
      <c r="N42" s="11"/>
    </row>
    <row r="43" spans="1:14" x14ac:dyDescent="0.2">
      <c r="A43" s="11"/>
      <c r="B43" s="18" t="s">
        <v>63</v>
      </c>
      <c r="C43" s="11"/>
      <c r="D43" s="11"/>
      <c r="E43" s="11"/>
      <c r="F43" s="11"/>
      <c r="G43" s="11"/>
      <c r="H43" s="11"/>
      <c r="I43" s="11"/>
      <c r="J43" s="11"/>
      <c r="K43" s="11"/>
      <c r="L43" s="11"/>
      <c r="M43" s="11"/>
      <c r="N43" s="11"/>
    </row>
    <row r="44" spans="1:14" x14ac:dyDescent="0.2">
      <c r="A44" s="11"/>
      <c r="B44" s="11"/>
      <c r="C44" s="11"/>
      <c r="D44" s="11"/>
      <c r="E44" s="11"/>
      <c r="F44" s="11"/>
      <c r="G44" s="11"/>
      <c r="H44" s="11"/>
      <c r="I44" s="11"/>
      <c r="J44" s="11"/>
      <c r="K44" s="11"/>
      <c r="L44" s="11"/>
      <c r="M44" s="11"/>
      <c r="N44" s="11"/>
    </row>
    <row r="45" spans="1:14" x14ac:dyDescent="0.2">
      <c r="A45" s="11"/>
      <c r="B45" s="11"/>
      <c r="C45" s="11"/>
      <c r="D45" s="11"/>
      <c r="E45" s="11"/>
      <c r="F45" s="11"/>
      <c r="G45" s="11"/>
      <c r="H45" s="11"/>
      <c r="I45" s="11"/>
      <c r="J45" s="11"/>
      <c r="K45" s="11"/>
      <c r="L45" s="11"/>
      <c r="M45" s="11"/>
      <c r="N45" s="11"/>
    </row>
    <row r="46" spans="1:14" x14ac:dyDescent="0.2">
      <c r="A46" s="11"/>
      <c r="B46" s="11"/>
      <c r="C46" s="11"/>
      <c r="D46" s="11"/>
      <c r="E46" s="11"/>
      <c r="F46" s="11"/>
      <c r="G46" s="11"/>
      <c r="H46" s="11"/>
      <c r="I46" s="11"/>
      <c r="J46" s="11"/>
      <c r="K46" s="11"/>
      <c r="L46" s="11"/>
      <c r="M46" s="11"/>
      <c r="N46" s="11"/>
    </row>
    <row r="47" spans="1:14" x14ac:dyDescent="0.2">
      <c r="A47" s="11"/>
      <c r="B47" s="11"/>
      <c r="C47" s="11"/>
      <c r="D47" s="11"/>
      <c r="E47" s="11"/>
      <c r="F47" s="11"/>
      <c r="G47" s="11"/>
      <c r="H47" s="11"/>
      <c r="I47" s="11"/>
      <c r="J47" s="11"/>
      <c r="K47" s="11"/>
      <c r="L47" s="11"/>
      <c r="M47" s="11"/>
      <c r="N47" s="11"/>
    </row>
    <row r="48" spans="1:14" x14ac:dyDescent="0.2">
      <c r="A48" s="11"/>
      <c r="B48" s="11"/>
      <c r="C48" s="11"/>
      <c r="D48" s="11"/>
      <c r="E48" s="11"/>
      <c r="F48" s="11"/>
      <c r="G48" s="11"/>
      <c r="H48" s="11"/>
      <c r="I48" s="11"/>
      <c r="J48" s="11"/>
      <c r="K48" s="11"/>
      <c r="L48" s="11"/>
      <c r="M48" s="11"/>
      <c r="N48" s="11"/>
    </row>
    <row r="49" spans="1:14" x14ac:dyDescent="0.2">
      <c r="A49" s="11"/>
      <c r="B49" s="11"/>
      <c r="C49" s="11"/>
      <c r="D49" s="11"/>
      <c r="E49" s="11"/>
      <c r="F49" s="11"/>
      <c r="G49" s="11"/>
      <c r="H49" s="11"/>
      <c r="I49" s="11"/>
      <c r="J49" s="11"/>
      <c r="K49" s="11"/>
      <c r="L49" s="11"/>
      <c r="M49" s="11"/>
      <c r="N49" s="11"/>
    </row>
    <row r="50" spans="1:14" x14ac:dyDescent="0.2">
      <c r="A50" s="11"/>
      <c r="B50" s="11"/>
      <c r="C50" s="11"/>
      <c r="D50" s="11"/>
      <c r="E50" s="11"/>
      <c r="F50" s="11"/>
      <c r="G50" s="11"/>
      <c r="H50" s="11"/>
      <c r="I50" s="11"/>
      <c r="J50" s="11"/>
      <c r="K50" s="11"/>
      <c r="L50" s="11"/>
      <c r="M50" s="11"/>
      <c r="N50" s="11"/>
    </row>
    <row r="51" spans="1:14" x14ac:dyDescent="0.2">
      <c r="A51" s="11"/>
      <c r="B51" s="11"/>
      <c r="C51" s="11"/>
      <c r="D51" s="11"/>
      <c r="E51" s="11"/>
      <c r="F51" s="11"/>
      <c r="G51" s="11"/>
      <c r="H51" s="11"/>
      <c r="I51" s="11"/>
      <c r="J51" s="11"/>
      <c r="K51" s="11"/>
      <c r="L51" s="11"/>
      <c r="M51" s="11"/>
      <c r="N51" s="11"/>
    </row>
    <row r="52" spans="1:14" x14ac:dyDescent="0.2">
      <c r="A52" s="11"/>
      <c r="B52" s="11"/>
      <c r="C52" s="11"/>
      <c r="D52" s="11"/>
      <c r="E52" s="11"/>
      <c r="F52" s="11"/>
      <c r="G52" s="11"/>
      <c r="H52" s="11"/>
      <c r="I52" s="11"/>
      <c r="J52" s="11"/>
      <c r="K52" s="11"/>
      <c r="L52" s="11"/>
      <c r="M52" s="11"/>
      <c r="N52" s="11"/>
    </row>
    <row r="53" spans="1:14" x14ac:dyDescent="0.2">
      <c r="A53" s="11"/>
      <c r="B53" s="11"/>
      <c r="C53" s="11"/>
      <c r="D53" s="11"/>
      <c r="E53" s="11"/>
      <c r="F53" s="11"/>
      <c r="G53" s="11"/>
      <c r="H53" s="11"/>
      <c r="I53" s="11"/>
      <c r="J53" s="11"/>
      <c r="K53" s="11"/>
      <c r="L53" s="11"/>
      <c r="M53" s="11"/>
      <c r="N53" s="11"/>
    </row>
    <row r="54" spans="1:14" x14ac:dyDescent="0.2">
      <c r="A54" s="11"/>
      <c r="B54" s="11"/>
      <c r="C54" s="11"/>
      <c r="D54" s="11"/>
      <c r="E54" s="11"/>
      <c r="F54" s="11"/>
      <c r="G54" s="11"/>
      <c r="H54" s="11"/>
      <c r="I54" s="11"/>
      <c r="J54" s="11"/>
      <c r="K54" s="11"/>
      <c r="L54" s="11"/>
      <c r="M54" s="11"/>
      <c r="N54" s="11"/>
    </row>
    <row r="55" spans="1:14" x14ac:dyDescent="0.2">
      <c r="A55" s="11"/>
      <c r="B55" s="11"/>
      <c r="C55" s="11"/>
      <c r="D55" s="11"/>
      <c r="E55" s="11"/>
      <c r="F55" s="11"/>
      <c r="G55" s="11"/>
      <c r="H55" s="11"/>
      <c r="I55" s="11"/>
      <c r="J55" s="11"/>
      <c r="K55" s="11"/>
      <c r="L55" s="11"/>
      <c r="M55" s="11"/>
      <c r="N55" s="11"/>
    </row>
    <row r="56" spans="1:14" x14ac:dyDescent="0.2">
      <c r="A56" s="11"/>
      <c r="B56" s="11"/>
      <c r="C56" s="11"/>
      <c r="D56" s="11"/>
      <c r="E56" s="11"/>
      <c r="F56" s="11"/>
      <c r="G56" s="11"/>
      <c r="H56" s="11"/>
      <c r="I56" s="11"/>
      <c r="J56" s="11"/>
      <c r="K56" s="11"/>
      <c r="L56" s="11"/>
      <c r="M56" s="11"/>
      <c r="N56" s="11"/>
    </row>
    <row r="57" spans="1:14" x14ac:dyDescent="0.2">
      <c r="A57" s="11"/>
      <c r="B57" s="11"/>
      <c r="C57" s="11"/>
      <c r="D57" s="11"/>
      <c r="E57" s="11"/>
      <c r="F57" s="11"/>
      <c r="G57" s="11"/>
      <c r="H57" s="11"/>
      <c r="I57" s="11"/>
      <c r="J57" s="11"/>
      <c r="K57" s="11"/>
      <c r="L57" s="11"/>
      <c r="M57" s="11"/>
      <c r="N57" s="11"/>
    </row>
    <row r="58" spans="1:14" x14ac:dyDescent="0.2">
      <c r="A58" s="11"/>
      <c r="B58" s="11"/>
      <c r="C58" s="11"/>
      <c r="D58" s="11"/>
      <c r="E58" s="11"/>
      <c r="F58" s="11"/>
      <c r="G58" s="11"/>
      <c r="H58" s="11"/>
      <c r="I58" s="11"/>
      <c r="J58" s="11"/>
      <c r="K58" s="11"/>
      <c r="L58" s="11"/>
      <c r="M58" s="11"/>
      <c r="N58" s="11"/>
    </row>
    <row r="59" spans="1:14" x14ac:dyDescent="0.2">
      <c r="A59" s="11"/>
      <c r="B59" s="11"/>
      <c r="C59" s="11"/>
      <c r="D59" s="11"/>
      <c r="E59" s="11"/>
      <c r="F59" s="11"/>
      <c r="G59" s="11"/>
      <c r="H59" s="11"/>
      <c r="I59" s="11"/>
      <c r="J59" s="11"/>
      <c r="K59" s="11"/>
      <c r="L59" s="11"/>
      <c r="M59" s="11"/>
      <c r="N59" s="11"/>
    </row>
    <row r="60" spans="1:14" x14ac:dyDescent="0.2">
      <c r="A60" s="11"/>
      <c r="B60" s="11"/>
      <c r="C60" s="11"/>
      <c r="D60" s="11"/>
      <c r="E60" s="11"/>
      <c r="F60" s="11"/>
      <c r="G60" s="11"/>
      <c r="H60" s="11"/>
      <c r="I60" s="11"/>
      <c r="J60" s="11"/>
      <c r="K60" s="11"/>
      <c r="L60" s="11"/>
      <c r="M60" s="11"/>
      <c r="N60" s="11"/>
    </row>
    <row r="61" spans="1:14" x14ac:dyDescent="0.2">
      <c r="A61" s="11"/>
      <c r="B61" s="11"/>
      <c r="C61" s="11"/>
      <c r="D61" s="11"/>
      <c r="E61" s="11"/>
      <c r="F61" s="11"/>
      <c r="G61" s="11"/>
      <c r="H61" s="11"/>
      <c r="I61" s="11"/>
      <c r="J61" s="11"/>
      <c r="K61" s="11"/>
      <c r="L61" s="11"/>
      <c r="M61" s="11"/>
      <c r="N61" s="11"/>
    </row>
    <row r="62" spans="1:14" x14ac:dyDescent="0.2">
      <c r="A62" s="11"/>
      <c r="B62" s="11"/>
      <c r="C62" s="11"/>
      <c r="D62" s="11"/>
      <c r="E62" s="11"/>
      <c r="F62" s="11"/>
      <c r="G62" s="11"/>
      <c r="H62" s="11"/>
      <c r="I62" s="11"/>
      <c r="J62" s="11"/>
      <c r="K62" s="11"/>
      <c r="L62" s="11"/>
      <c r="M62" s="11"/>
      <c r="N62" s="11"/>
    </row>
  </sheetData>
  <sheetProtection selectLockedCells="1" selectUnlockedCells="1"/>
  <mergeCells count="2">
    <mergeCell ref="D10:E10"/>
    <mergeCell ref="F10:G10"/>
  </mergeCells>
  <pageMargins left="0.75" right="0.75" top="1" bottom="1" header="0.5" footer="0.5"/>
  <pageSetup paperSize="9" orientation="landscape"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6090-808F-46B1-ACB1-55C3D185B313}">
  <sheetPr codeName="Blad4"/>
  <dimension ref="A2:J16"/>
  <sheetViews>
    <sheetView showGridLines="0" workbookViewId="0">
      <selection activeCell="C6" sqref="C6"/>
    </sheetView>
  </sheetViews>
  <sheetFormatPr defaultRowHeight="15" x14ac:dyDescent="0.25"/>
  <cols>
    <col min="1" max="1" width="12.42578125" bestFit="1" customWidth="1"/>
    <col min="2" max="2" width="9.85546875" bestFit="1" customWidth="1"/>
    <col min="3" max="3" width="10" bestFit="1" customWidth="1"/>
    <col min="4" max="4" width="22.140625" bestFit="1" customWidth="1"/>
    <col min="5" max="5" width="18.28515625" bestFit="1" customWidth="1"/>
    <col min="6" max="6" width="12.7109375" bestFit="1" customWidth="1"/>
    <col min="7" max="7" width="14.42578125" bestFit="1" customWidth="1"/>
    <col min="8" max="8" width="15.5703125" bestFit="1" customWidth="1"/>
    <col min="9" max="9" width="16.140625" bestFit="1" customWidth="1"/>
    <col min="10" max="10" width="14.5703125" bestFit="1" customWidth="1"/>
    <col min="11" max="11" width="14.7109375" bestFit="1" customWidth="1"/>
    <col min="12" max="35" width="19.7109375" bestFit="1" customWidth="1"/>
    <col min="36" max="36" width="10.140625" bestFit="1" customWidth="1"/>
    <col min="37" max="37" width="9.85546875" bestFit="1" customWidth="1"/>
    <col min="38" max="38" width="13.140625" bestFit="1" customWidth="1"/>
    <col min="39" max="39" width="9.85546875" bestFit="1" customWidth="1"/>
    <col min="40" max="40" width="8.7109375" bestFit="1" customWidth="1"/>
    <col min="41" max="41" width="9.85546875" bestFit="1" customWidth="1"/>
    <col min="42" max="42" width="10.28515625" bestFit="1" customWidth="1"/>
    <col min="43" max="43" width="9.85546875" bestFit="1" customWidth="1"/>
    <col min="44" max="44" width="11" bestFit="1" customWidth="1"/>
    <col min="45" max="45" width="9.85546875" bestFit="1" customWidth="1"/>
    <col min="46" max="46" width="15.5703125" bestFit="1" customWidth="1"/>
    <col min="47" max="47" width="9.85546875" bestFit="1" customWidth="1"/>
    <col min="48" max="48" width="16.85546875" bestFit="1" customWidth="1"/>
    <col min="49" max="49" width="9.85546875" bestFit="1" customWidth="1"/>
    <col min="50" max="50" width="13.28515625" bestFit="1" customWidth="1"/>
    <col min="51" max="51" width="9.85546875" bestFit="1" customWidth="1"/>
    <col min="52" max="52" width="10.5703125" bestFit="1" customWidth="1"/>
    <col min="53" max="53" width="9.85546875" bestFit="1" customWidth="1"/>
    <col min="54" max="54" width="8.140625" bestFit="1" customWidth="1"/>
    <col min="55" max="55" width="9.85546875" bestFit="1" customWidth="1"/>
    <col min="56" max="56" width="11" bestFit="1" customWidth="1"/>
    <col min="57" max="57" width="9.85546875" bestFit="1" customWidth="1"/>
    <col min="58" max="58" width="10.28515625" bestFit="1" customWidth="1"/>
    <col min="59" max="59" width="9.85546875" bestFit="1" customWidth="1"/>
    <col min="60" max="60" width="10.5703125" bestFit="1" customWidth="1"/>
    <col min="61" max="61" width="9.85546875" bestFit="1" customWidth="1"/>
    <col min="62" max="62" width="6.5703125" bestFit="1" customWidth="1"/>
    <col min="63" max="63" width="9.85546875" bestFit="1" customWidth="1"/>
    <col min="64" max="64" width="5.85546875" bestFit="1" customWidth="1"/>
    <col min="65" max="65" width="9.85546875" bestFit="1" customWidth="1"/>
    <col min="66" max="66" width="10.42578125" bestFit="1" customWidth="1"/>
    <col min="67" max="67" width="9.85546875" bestFit="1" customWidth="1"/>
    <col min="68" max="68" width="6.140625" bestFit="1" customWidth="1"/>
    <col min="69" max="69" width="9.85546875" bestFit="1" customWidth="1"/>
    <col min="70" max="70" width="10.140625" bestFit="1" customWidth="1"/>
  </cols>
  <sheetData>
    <row r="2" spans="1:10" ht="37.5" customHeight="1" x14ac:dyDescent="0.45">
      <c r="A2" s="97" t="s">
        <v>183</v>
      </c>
    </row>
    <row r="14" spans="1:10" x14ac:dyDescent="0.25">
      <c r="D14" s="4" t="s">
        <v>50</v>
      </c>
    </row>
    <row r="15" spans="1:10" x14ac:dyDescent="0.25">
      <c r="A15" s="4" t="s">
        <v>46</v>
      </c>
      <c r="B15" s="4" t="s">
        <v>64</v>
      </c>
      <c r="C15" s="4" t="s">
        <v>3</v>
      </c>
      <c r="D15" t="s">
        <v>56</v>
      </c>
      <c r="E15" t="s">
        <v>51</v>
      </c>
      <c r="F15" t="s">
        <v>57</v>
      </c>
      <c r="G15" t="s">
        <v>52</v>
      </c>
      <c r="H15" t="s">
        <v>53</v>
      </c>
      <c r="I15" t="s">
        <v>54</v>
      </c>
      <c r="J15" t="s">
        <v>55</v>
      </c>
    </row>
    <row r="16" spans="1:10" x14ac:dyDescent="0.25">
      <c r="A16" t="s">
        <v>11</v>
      </c>
      <c r="D16" s="5"/>
      <c r="E16" s="5"/>
      <c r="F16" s="5"/>
      <c r="G16" s="6"/>
      <c r="H16" s="5"/>
      <c r="I16" s="5"/>
      <c r="J16" s="5"/>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93DD-095F-4445-A9A9-3AB9B7237CE4}">
  <sheetPr codeName="Blad5">
    <pageSetUpPr fitToPage="1"/>
  </sheetPr>
  <dimension ref="B3:P82"/>
  <sheetViews>
    <sheetView showGridLines="0" workbookViewId="0">
      <selection activeCell="A72" sqref="A72"/>
    </sheetView>
  </sheetViews>
  <sheetFormatPr defaultRowHeight="12.75" x14ac:dyDescent="0.2"/>
  <cols>
    <col min="1" max="1" width="3" style="8" customWidth="1"/>
    <col min="2" max="2" width="7.28515625" style="8" customWidth="1"/>
    <col min="3" max="3" width="24.140625" style="8" customWidth="1"/>
    <col min="4" max="4" width="21.85546875" style="8" customWidth="1"/>
    <col min="5" max="5" width="13.5703125" style="8" customWidth="1"/>
    <col min="6" max="6" width="22.28515625" style="8" customWidth="1"/>
    <col min="7" max="7" width="26.85546875" style="8" customWidth="1"/>
    <col min="8" max="8" width="18.85546875" style="8" customWidth="1"/>
    <col min="9" max="9" width="16.5703125" style="8" customWidth="1"/>
    <col min="10" max="10" width="20.5703125" style="8" customWidth="1"/>
    <col min="11" max="11" width="17.140625" style="8" customWidth="1"/>
    <col min="12" max="12" width="9.140625" style="8"/>
    <col min="13" max="13" width="20.140625" style="8" customWidth="1"/>
    <col min="14" max="260" width="9.140625" style="8"/>
    <col min="261" max="261" width="3" style="8" customWidth="1"/>
    <col min="262" max="262" width="7.28515625" style="8" customWidth="1"/>
    <col min="263" max="263" width="24.140625" style="8" customWidth="1"/>
    <col min="264" max="264" width="21.85546875" style="8" customWidth="1"/>
    <col min="265" max="265" width="15" style="8" customWidth="1"/>
    <col min="266" max="266" width="22.28515625" style="8" customWidth="1"/>
    <col min="267" max="267" width="25.7109375" style="8" customWidth="1"/>
    <col min="268" max="268" width="9.140625" style="8"/>
    <col min="269" max="269" width="20.140625" style="8" customWidth="1"/>
    <col min="270" max="516" width="9.140625" style="8"/>
    <col min="517" max="517" width="3" style="8" customWidth="1"/>
    <col min="518" max="518" width="7.28515625" style="8" customWidth="1"/>
    <col min="519" max="519" width="24.140625" style="8" customWidth="1"/>
    <col min="520" max="520" width="21.85546875" style="8" customWidth="1"/>
    <col min="521" max="521" width="15" style="8" customWidth="1"/>
    <col min="522" max="522" width="22.28515625" style="8" customWidth="1"/>
    <col min="523" max="523" width="25.7109375" style="8" customWidth="1"/>
    <col min="524" max="524" width="9.140625" style="8"/>
    <col min="525" max="525" width="20.140625" style="8" customWidth="1"/>
    <col min="526" max="772" width="9.140625" style="8"/>
    <col min="773" max="773" width="3" style="8" customWidth="1"/>
    <col min="774" max="774" width="7.28515625" style="8" customWidth="1"/>
    <col min="775" max="775" width="24.140625" style="8" customWidth="1"/>
    <col min="776" max="776" width="21.85546875" style="8" customWidth="1"/>
    <col min="777" max="777" width="15" style="8" customWidth="1"/>
    <col min="778" max="778" width="22.28515625" style="8" customWidth="1"/>
    <col min="779" max="779" width="25.7109375" style="8" customWidth="1"/>
    <col min="780" max="780" width="9.140625" style="8"/>
    <col min="781" max="781" width="20.140625" style="8" customWidth="1"/>
    <col min="782" max="1028" width="9.140625" style="8"/>
    <col min="1029" max="1029" width="3" style="8" customWidth="1"/>
    <col min="1030" max="1030" width="7.28515625" style="8" customWidth="1"/>
    <col min="1031" max="1031" width="24.140625" style="8" customWidth="1"/>
    <col min="1032" max="1032" width="21.85546875" style="8" customWidth="1"/>
    <col min="1033" max="1033" width="15" style="8" customWidth="1"/>
    <col min="1034" max="1034" width="22.28515625" style="8" customWidth="1"/>
    <col min="1035" max="1035" width="25.7109375" style="8" customWidth="1"/>
    <col min="1036" max="1036" width="9.140625" style="8"/>
    <col min="1037" max="1037" width="20.140625" style="8" customWidth="1"/>
    <col min="1038" max="1284" width="9.140625" style="8"/>
    <col min="1285" max="1285" width="3" style="8" customWidth="1"/>
    <col min="1286" max="1286" width="7.28515625" style="8" customWidth="1"/>
    <col min="1287" max="1287" width="24.140625" style="8" customWidth="1"/>
    <col min="1288" max="1288" width="21.85546875" style="8" customWidth="1"/>
    <col min="1289" max="1289" width="15" style="8" customWidth="1"/>
    <col min="1290" max="1290" width="22.28515625" style="8" customWidth="1"/>
    <col min="1291" max="1291" width="25.7109375" style="8" customWidth="1"/>
    <col min="1292" max="1292" width="9.140625" style="8"/>
    <col min="1293" max="1293" width="20.140625" style="8" customWidth="1"/>
    <col min="1294" max="1540" width="9.140625" style="8"/>
    <col min="1541" max="1541" width="3" style="8" customWidth="1"/>
    <col min="1542" max="1542" width="7.28515625" style="8" customWidth="1"/>
    <col min="1543" max="1543" width="24.140625" style="8" customWidth="1"/>
    <col min="1544" max="1544" width="21.85546875" style="8" customWidth="1"/>
    <col min="1545" max="1545" width="15" style="8" customWidth="1"/>
    <col min="1546" max="1546" width="22.28515625" style="8" customWidth="1"/>
    <col min="1547" max="1547" width="25.7109375" style="8" customWidth="1"/>
    <col min="1548" max="1548" width="9.140625" style="8"/>
    <col min="1549" max="1549" width="20.140625" style="8" customWidth="1"/>
    <col min="1550" max="1796" width="9.140625" style="8"/>
    <col min="1797" max="1797" width="3" style="8" customWidth="1"/>
    <col min="1798" max="1798" width="7.28515625" style="8" customWidth="1"/>
    <col min="1799" max="1799" width="24.140625" style="8" customWidth="1"/>
    <col min="1800" max="1800" width="21.85546875" style="8" customWidth="1"/>
    <col min="1801" max="1801" width="15" style="8" customWidth="1"/>
    <col min="1802" max="1802" width="22.28515625" style="8" customWidth="1"/>
    <col min="1803" max="1803" width="25.7109375" style="8" customWidth="1"/>
    <col min="1804" max="1804" width="9.140625" style="8"/>
    <col min="1805" max="1805" width="20.140625" style="8" customWidth="1"/>
    <col min="1806" max="2052" width="9.140625" style="8"/>
    <col min="2053" max="2053" width="3" style="8" customWidth="1"/>
    <col min="2054" max="2054" width="7.28515625" style="8" customWidth="1"/>
    <col min="2055" max="2055" width="24.140625" style="8" customWidth="1"/>
    <col min="2056" max="2056" width="21.85546875" style="8" customWidth="1"/>
    <col min="2057" max="2057" width="15" style="8" customWidth="1"/>
    <col min="2058" max="2058" width="22.28515625" style="8" customWidth="1"/>
    <col min="2059" max="2059" width="25.7109375" style="8" customWidth="1"/>
    <col min="2060" max="2060" width="9.140625" style="8"/>
    <col min="2061" max="2061" width="20.140625" style="8" customWidth="1"/>
    <col min="2062" max="2308" width="9.140625" style="8"/>
    <col min="2309" max="2309" width="3" style="8" customWidth="1"/>
    <col min="2310" max="2310" width="7.28515625" style="8" customWidth="1"/>
    <col min="2311" max="2311" width="24.140625" style="8" customWidth="1"/>
    <col min="2312" max="2312" width="21.85546875" style="8" customWidth="1"/>
    <col min="2313" max="2313" width="15" style="8" customWidth="1"/>
    <col min="2314" max="2314" width="22.28515625" style="8" customWidth="1"/>
    <col min="2315" max="2315" width="25.7109375" style="8" customWidth="1"/>
    <col min="2316" max="2316" width="9.140625" style="8"/>
    <col min="2317" max="2317" width="20.140625" style="8" customWidth="1"/>
    <col min="2318" max="2564" width="9.140625" style="8"/>
    <col min="2565" max="2565" width="3" style="8" customWidth="1"/>
    <col min="2566" max="2566" width="7.28515625" style="8" customWidth="1"/>
    <col min="2567" max="2567" width="24.140625" style="8" customWidth="1"/>
    <col min="2568" max="2568" width="21.85546875" style="8" customWidth="1"/>
    <col min="2569" max="2569" width="15" style="8" customWidth="1"/>
    <col min="2570" max="2570" width="22.28515625" style="8" customWidth="1"/>
    <col min="2571" max="2571" width="25.7109375" style="8" customWidth="1"/>
    <col min="2572" max="2572" width="9.140625" style="8"/>
    <col min="2573" max="2573" width="20.140625" style="8" customWidth="1"/>
    <col min="2574" max="2820" width="9.140625" style="8"/>
    <col min="2821" max="2821" width="3" style="8" customWidth="1"/>
    <col min="2822" max="2822" width="7.28515625" style="8" customWidth="1"/>
    <col min="2823" max="2823" width="24.140625" style="8" customWidth="1"/>
    <col min="2824" max="2824" width="21.85546875" style="8" customWidth="1"/>
    <col min="2825" max="2825" width="15" style="8" customWidth="1"/>
    <col min="2826" max="2826" width="22.28515625" style="8" customWidth="1"/>
    <col min="2827" max="2827" width="25.7109375" style="8" customWidth="1"/>
    <col min="2828" max="2828" width="9.140625" style="8"/>
    <col min="2829" max="2829" width="20.140625" style="8" customWidth="1"/>
    <col min="2830" max="3076" width="9.140625" style="8"/>
    <col min="3077" max="3077" width="3" style="8" customWidth="1"/>
    <col min="3078" max="3078" width="7.28515625" style="8" customWidth="1"/>
    <col min="3079" max="3079" width="24.140625" style="8" customWidth="1"/>
    <col min="3080" max="3080" width="21.85546875" style="8" customWidth="1"/>
    <col min="3081" max="3081" width="15" style="8" customWidth="1"/>
    <col min="3082" max="3082" width="22.28515625" style="8" customWidth="1"/>
    <col min="3083" max="3083" width="25.7109375" style="8" customWidth="1"/>
    <col min="3084" max="3084" width="9.140625" style="8"/>
    <col min="3085" max="3085" width="20.140625" style="8" customWidth="1"/>
    <col min="3086" max="3332" width="9.140625" style="8"/>
    <col min="3333" max="3333" width="3" style="8" customWidth="1"/>
    <col min="3334" max="3334" width="7.28515625" style="8" customWidth="1"/>
    <col min="3335" max="3335" width="24.140625" style="8" customWidth="1"/>
    <col min="3336" max="3336" width="21.85546875" style="8" customWidth="1"/>
    <col min="3337" max="3337" width="15" style="8" customWidth="1"/>
    <col min="3338" max="3338" width="22.28515625" style="8" customWidth="1"/>
    <col min="3339" max="3339" width="25.7109375" style="8" customWidth="1"/>
    <col min="3340" max="3340" width="9.140625" style="8"/>
    <col min="3341" max="3341" width="20.140625" style="8" customWidth="1"/>
    <col min="3342" max="3588" width="9.140625" style="8"/>
    <col min="3589" max="3589" width="3" style="8" customWidth="1"/>
    <col min="3590" max="3590" width="7.28515625" style="8" customWidth="1"/>
    <col min="3591" max="3591" width="24.140625" style="8" customWidth="1"/>
    <col min="3592" max="3592" width="21.85546875" style="8" customWidth="1"/>
    <col min="3593" max="3593" width="15" style="8" customWidth="1"/>
    <col min="3594" max="3594" width="22.28515625" style="8" customWidth="1"/>
    <col min="3595" max="3595" width="25.7109375" style="8" customWidth="1"/>
    <col min="3596" max="3596" width="9.140625" style="8"/>
    <col min="3597" max="3597" width="20.140625" style="8" customWidth="1"/>
    <col min="3598" max="3844" width="9.140625" style="8"/>
    <col min="3845" max="3845" width="3" style="8" customWidth="1"/>
    <col min="3846" max="3846" width="7.28515625" style="8" customWidth="1"/>
    <col min="3847" max="3847" width="24.140625" style="8" customWidth="1"/>
    <col min="3848" max="3848" width="21.85546875" style="8" customWidth="1"/>
    <col min="3849" max="3849" width="15" style="8" customWidth="1"/>
    <col min="3850" max="3850" width="22.28515625" style="8" customWidth="1"/>
    <col min="3851" max="3851" width="25.7109375" style="8" customWidth="1"/>
    <col min="3852" max="3852" width="9.140625" style="8"/>
    <col min="3853" max="3853" width="20.140625" style="8" customWidth="1"/>
    <col min="3854" max="4100" width="9.140625" style="8"/>
    <col min="4101" max="4101" width="3" style="8" customWidth="1"/>
    <col min="4102" max="4102" width="7.28515625" style="8" customWidth="1"/>
    <col min="4103" max="4103" width="24.140625" style="8" customWidth="1"/>
    <col min="4104" max="4104" width="21.85546875" style="8" customWidth="1"/>
    <col min="4105" max="4105" width="15" style="8" customWidth="1"/>
    <col min="4106" max="4106" width="22.28515625" style="8" customWidth="1"/>
    <col min="4107" max="4107" width="25.7109375" style="8" customWidth="1"/>
    <col min="4108" max="4108" width="9.140625" style="8"/>
    <col min="4109" max="4109" width="20.140625" style="8" customWidth="1"/>
    <col min="4110" max="4356" width="9.140625" style="8"/>
    <col min="4357" max="4357" width="3" style="8" customWidth="1"/>
    <col min="4358" max="4358" width="7.28515625" style="8" customWidth="1"/>
    <col min="4359" max="4359" width="24.140625" style="8" customWidth="1"/>
    <col min="4360" max="4360" width="21.85546875" style="8" customWidth="1"/>
    <col min="4361" max="4361" width="15" style="8" customWidth="1"/>
    <col min="4362" max="4362" width="22.28515625" style="8" customWidth="1"/>
    <col min="4363" max="4363" width="25.7109375" style="8" customWidth="1"/>
    <col min="4364" max="4364" width="9.140625" style="8"/>
    <col min="4365" max="4365" width="20.140625" style="8" customWidth="1"/>
    <col min="4366" max="4612" width="9.140625" style="8"/>
    <col min="4613" max="4613" width="3" style="8" customWidth="1"/>
    <col min="4614" max="4614" width="7.28515625" style="8" customWidth="1"/>
    <col min="4615" max="4615" width="24.140625" style="8" customWidth="1"/>
    <col min="4616" max="4616" width="21.85546875" style="8" customWidth="1"/>
    <col min="4617" max="4617" width="15" style="8" customWidth="1"/>
    <col min="4618" max="4618" width="22.28515625" style="8" customWidth="1"/>
    <col min="4619" max="4619" width="25.7109375" style="8" customWidth="1"/>
    <col min="4620" max="4620" width="9.140625" style="8"/>
    <col min="4621" max="4621" width="20.140625" style="8" customWidth="1"/>
    <col min="4622" max="4868" width="9.140625" style="8"/>
    <col min="4869" max="4869" width="3" style="8" customWidth="1"/>
    <col min="4870" max="4870" width="7.28515625" style="8" customWidth="1"/>
    <col min="4871" max="4871" width="24.140625" style="8" customWidth="1"/>
    <col min="4872" max="4872" width="21.85546875" style="8" customWidth="1"/>
    <col min="4873" max="4873" width="15" style="8" customWidth="1"/>
    <col min="4874" max="4874" width="22.28515625" style="8" customWidth="1"/>
    <col min="4875" max="4875" width="25.7109375" style="8" customWidth="1"/>
    <col min="4876" max="4876" width="9.140625" style="8"/>
    <col min="4877" max="4877" width="20.140625" style="8" customWidth="1"/>
    <col min="4878" max="5124" width="9.140625" style="8"/>
    <col min="5125" max="5125" width="3" style="8" customWidth="1"/>
    <col min="5126" max="5126" width="7.28515625" style="8" customWidth="1"/>
    <col min="5127" max="5127" width="24.140625" style="8" customWidth="1"/>
    <col min="5128" max="5128" width="21.85546875" style="8" customWidth="1"/>
    <col min="5129" max="5129" width="15" style="8" customWidth="1"/>
    <col min="5130" max="5130" width="22.28515625" style="8" customWidth="1"/>
    <col min="5131" max="5131" width="25.7109375" style="8" customWidth="1"/>
    <col min="5132" max="5132" width="9.140625" style="8"/>
    <col min="5133" max="5133" width="20.140625" style="8" customWidth="1"/>
    <col min="5134" max="5380" width="9.140625" style="8"/>
    <col min="5381" max="5381" width="3" style="8" customWidth="1"/>
    <col min="5382" max="5382" width="7.28515625" style="8" customWidth="1"/>
    <col min="5383" max="5383" width="24.140625" style="8" customWidth="1"/>
    <col min="5384" max="5384" width="21.85546875" style="8" customWidth="1"/>
    <col min="5385" max="5385" width="15" style="8" customWidth="1"/>
    <col min="5386" max="5386" width="22.28515625" style="8" customWidth="1"/>
    <col min="5387" max="5387" width="25.7109375" style="8" customWidth="1"/>
    <col min="5388" max="5388" width="9.140625" style="8"/>
    <col min="5389" max="5389" width="20.140625" style="8" customWidth="1"/>
    <col min="5390" max="5636" width="9.140625" style="8"/>
    <col min="5637" max="5637" width="3" style="8" customWidth="1"/>
    <col min="5638" max="5638" width="7.28515625" style="8" customWidth="1"/>
    <col min="5639" max="5639" width="24.140625" style="8" customWidth="1"/>
    <col min="5640" max="5640" width="21.85546875" style="8" customWidth="1"/>
    <col min="5641" max="5641" width="15" style="8" customWidth="1"/>
    <col min="5642" max="5642" width="22.28515625" style="8" customWidth="1"/>
    <col min="5643" max="5643" width="25.7109375" style="8" customWidth="1"/>
    <col min="5644" max="5644" width="9.140625" style="8"/>
    <col min="5645" max="5645" width="20.140625" style="8" customWidth="1"/>
    <col min="5646" max="5892" width="9.140625" style="8"/>
    <col min="5893" max="5893" width="3" style="8" customWidth="1"/>
    <col min="5894" max="5894" width="7.28515625" style="8" customWidth="1"/>
    <col min="5895" max="5895" width="24.140625" style="8" customWidth="1"/>
    <col min="5896" max="5896" width="21.85546875" style="8" customWidth="1"/>
    <col min="5897" max="5897" width="15" style="8" customWidth="1"/>
    <col min="5898" max="5898" width="22.28515625" style="8" customWidth="1"/>
    <col min="5899" max="5899" width="25.7109375" style="8" customWidth="1"/>
    <col min="5900" max="5900" width="9.140625" style="8"/>
    <col min="5901" max="5901" width="20.140625" style="8" customWidth="1"/>
    <col min="5902" max="6148" width="9.140625" style="8"/>
    <col min="6149" max="6149" width="3" style="8" customWidth="1"/>
    <col min="6150" max="6150" width="7.28515625" style="8" customWidth="1"/>
    <col min="6151" max="6151" width="24.140625" style="8" customWidth="1"/>
    <col min="6152" max="6152" width="21.85546875" style="8" customWidth="1"/>
    <col min="6153" max="6153" width="15" style="8" customWidth="1"/>
    <col min="6154" max="6154" width="22.28515625" style="8" customWidth="1"/>
    <col min="6155" max="6155" width="25.7109375" style="8" customWidth="1"/>
    <col min="6156" max="6156" width="9.140625" style="8"/>
    <col min="6157" max="6157" width="20.140625" style="8" customWidth="1"/>
    <col min="6158" max="6404" width="9.140625" style="8"/>
    <col min="6405" max="6405" width="3" style="8" customWidth="1"/>
    <col min="6406" max="6406" width="7.28515625" style="8" customWidth="1"/>
    <col min="6407" max="6407" width="24.140625" style="8" customWidth="1"/>
    <col min="6408" max="6408" width="21.85546875" style="8" customWidth="1"/>
    <col min="6409" max="6409" width="15" style="8" customWidth="1"/>
    <col min="6410" max="6410" width="22.28515625" style="8" customWidth="1"/>
    <col min="6411" max="6411" width="25.7109375" style="8" customWidth="1"/>
    <col min="6412" max="6412" width="9.140625" style="8"/>
    <col min="6413" max="6413" width="20.140625" style="8" customWidth="1"/>
    <col min="6414" max="6660" width="9.140625" style="8"/>
    <col min="6661" max="6661" width="3" style="8" customWidth="1"/>
    <col min="6662" max="6662" width="7.28515625" style="8" customWidth="1"/>
    <col min="6663" max="6663" width="24.140625" style="8" customWidth="1"/>
    <col min="6664" max="6664" width="21.85546875" style="8" customWidth="1"/>
    <col min="6665" max="6665" width="15" style="8" customWidth="1"/>
    <col min="6666" max="6666" width="22.28515625" style="8" customWidth="1"/>
    <col min="6667" max="6667" width="25.7109375" style="8" customWidth="1"/>
    <col min="6668" max="6668" width="9.140625" style="8"/>
    <col min="6669" max="6669" width="20.140625" style="8" customWidth="1"/>
    <col min="6670" max="6916" width="9.140625" style="8"/>
    <col min="6917" max="6917" width="3" style="8" customWidth="1"/>
    <col min="6918" max="6918" width="7.28515625" style="8" customWidth="1"/>
    <col min="6919" max="6919" width="24.140625" style="8" customWidth="1"/>
    <col min="6920" max="6920" width="21.85546875" style="8" customWidth="1"/>
    <col min="6921" max="6921" width="15" style="8" customWidth="1"/>
    <col min="6922" max="6922" width="22.28515625" style="8" customWidth="1"/>
    <col min="6923" max="6923" width="25.7109375" style="8" customWidth="1"/>
    <col min="6924" max="6924" width="9.140625" style="8"/>
    <col min="6925" max="6925" width="20.140625" style="8" customWidth="1"/>
    <col min="6926" max="7172" width="9.140625" style="8"/>
    <col min="7173" max="7173" width="3" style="8" customWidth="1"/>
    <col min="7174" max="7174" width="7.28515625" style="8" customWidth="1"/>
    <col min="7175" max="7175" width="24.140625" style="8" customWidth="1"/>
    <col min="7176" max="7176" width="21.85546875" style="8" customWidth="1"/>
    <col min="7177" max="7177" width="15" style="8" customWidth="1"/>
    <col min="7178" max="7178" width="22.28515625" style="8" customWidth="1"/>
    <col min="7179" max="7179" width="25.7109375" style="8" customWidth="1"/>
    <col min="7180" max="7180" width="9.140625" style="8"/>
    <col min="7181" max="7181" width="20.140625" style="8" customWidth="1"/>
    <col min="7182" max="7428" width="9.140625" style="8"/>
    <col min="7429" max="7429" width="3" style="8" customWidth="1"/>
    <col min="7430" max="7430" width="7.28515625" style="8" customWidth="1"/>
    <col min="7431" max="7431" width="24.140625" style="8" customWidth="1"/>
    <col min="7432" max="7432" width="21.85546875" style="8" customWidth="1"/>
    <col min="7433" max="7433" width="15" style="8" customWidth="1"/>
    <col min="7434" max="7434" width="22.28515625" style="8" customWidth="1"/>
    <col min="7435" max="7435" width="25.7109375" style="8" customWidth="1"/>
    <col min="7436" max="7436" width="9.140625" style="8"/>
    <col min="7437" max="7437" width="20.140625" style="8" customWidth="1"/>
    <col min="7438" max="7684" width="9.140625" style="8"/>
    <col min="7685" max="7685" width="3" style="8" customWidth="1"/>
    <col min="7686" max="7686" width="7.28515625" style="8" customWidth="1"/>
    <col min="7687" max="7687" width="24.140625" style="8" customWidth="1"/>
    <col min="7688" max="7688" width="21.85546875" style="8" customWidth="1"/>
    <col min="7689" max="7689" width="15" style="8" customWidth="1"/>
    <col min="7690" max="7690" width="22.28515625" style="8" customWidth="1"/>
    <col min="7691" max="7691" width="25.7109375" style="8" customWidth="1"/>
    <col min="7692" max="7692" width="9.140625" style="8"/>
    <col min="7693" max="7693" width="20.140625" style="8" customWidth="1"/>
    <col min="7694" max="7940" width="9.140625" style="8"/>
    <col min="7941" max="7941" width="3" style="8" customWidth="1"/>
    <col min="7942" max="7942" width="7.28515625" style="8" customWidth="1"/>
    <col min="7943" max="7943" width="24.140625" style="8" customWidth="1"/>
    <col min="7944" max="7944" width="21.85546875" style="8" customWidth="1"/>
    <col min="7945" max="7945" width="15" style="8" customWidth="1"/>
    <col min="7946" max="7946" width="22.28515625" style="8" customWidth="1"/>
    <col min="7947" max="7947" width="25.7109375" style="8" customWidth="1"/>
    <col min="7948" max="7948" width="9.140625" style="8"/>
    <col min="7949" max="7949" width="20.140625" style="8" customWidth="1"/>
    <col min="7950" max="8196" width="9.140625" style="8"/>
    <col min="8197" max="8197" width="3" style="8" customWidth="1"/>
    <col min="8198" max="8198" width="7.28515625" style="8" customWidth="1"/>
    <col min="8199" max="8199" width="24.140625" style="8" customWidth="1"/>
    <col min="8200" max="8200" width="21.85546875" style="8" customWidth="1"/>
    <col min="8201" max="8201" width="15" style="8" customWidth="1"/>
    <col min="8202" max="8202" width="22.28515625" style="8" customWidth="1"/>
    <col min="8203" max="8203" width="25.7109375" style="8" customWidth="1"/>
    <col min="8204" max="8204" width="9.140625" style="8"/>
    <col min="8205" max="8205" width="20.140625" style="8" customWidth="1"/>
    <col min="8206" max="8452" width="9.140625" style="8"/>
    <col min="8453" max="8453" width="3" style="8" customWidth="1"/>
    <col min="8454" max="8454" width="7.28515625" style="8" customWidth="1"/>
    <col min="8455" max="8455" width="24.140625" style="8" customWidth="1"/>
    <col min="8456" max="8456" width="21.85546875" style="8" customWidth="1"/>
    <col min="8457" max="8457" width="15" style="8" customWidth="1"/>
    <col min="8458" max="8458" width="22.28515625" style="8" customWidth="1"/>
    <col min="8459" max="8459" width="25.7109375" style="8" customWidth="1"/>
    <col min="8460" max="8460" width="9.140625" style="8"/>
    <col min="8461" max="8461" width="20.140625" style="8" customWidth="1"/>
    <col min="8462" max="8708" width="9.140625" style="8"/>
    <col min="8709" max="8709" width="3" style="8" customWidth="1"/>
    <col min="8710" max="8710" width="7.28515625" style="8" customWidth="1"/>
    <col min="8711" max="8711" width="24.140625" style="8" customWidth="1"/>
    <col min="8712" max="8712" width="21.85546875" style="8" customWidth="1"/>
    <col min="8713" max="8713" width="15" style="8" customWidth="1"/>
    <col min="8714" max="8714" width="22.28515625" style="8" customWidth="1"/>
    <col min="8715" max="8715" width="25.7109375" style="8" customWidth="1"/>
    <col min="8716" max="8716" width="9.140625" style="8"/>
    <col min="8717" max="8717" width="20.140625" style="8" customWidth="1"/>
    <col min="8718" max="8964" width="9.140625" style="8"/>
    <col min="8965" max="8965" width="3" style="8" customWidth="1"/>
    <col min="8966" max="8966" width="7.28515625" style="8" customWidth="1"/>
    <col min="8967" max="8967" width="24.140625" style="8" customWidth="1"/>
    <col min="8968" max="8968" width="21.85546875" style="8" customWidth="1"/>
    <col min="8969" max="8969" width="15" style="8" customWidth="1"/>
    <col min="8970" max="8970" width="22.28515625" style="8" customWidth="1"/>
    <col min="8971" max="8971" width="25.7109375" style="8" customWidth="1"/>
    <col min="8972" max="8972" width="9.140625" style="8"/>
    <col min="8973" max="8973" width="20.140625" style="8" customWidth="1"/>
    <col min="8974" max="9220" width="9.140625" style="8"/>
    <col min="9221" max="9221" width="3" style="8" customWidth="1"/>
    <col min="9222" max="9222" width="7.28515625" style="8" customWidth="1"/>
    <col min="9223" max="9223" width="24.140625" style="8" customWidth="1"/>
    <col min="9224" max="9224" width="21.85546875" style="8" customWidth="1"/>
    <col min="9225" max="9225" width="15" style="8" customWidth="1"/>
    <col min="9226" max="9226" width="22.28515625" style="8" customWidth="1"/>
    <col min="9227" max="9227" width="25.7109375" style="8" customWidth="1"/>
    <col min="9228" max="9228" width="9.140625" style="8"/>
    <col min="9229" max="9229" width="20.140625" style="8" customWidth="1"/>
    <col min="9230" max="9476" width="9.140625" style="8"/>
    <col min="9477" max="9477" width="3" style="8" customWidth="1"/>
    <col min="9478" max="9478" width="7.28515625" style="8" customWidth="1"/>
    <col min="9479" max="9479" width="24.140625" style="8" customWidth="1"/>
    <col min="9480" max="9480" width="21.85546875" style="8" customWidth="1"/>
    <col min="9481" max="9481" width="15" style="8" customWidth="1"/>
    <col min="9482" max="9482" width="22.28515625" style="8" customWidth="1"/>
    <col min="9483" max="9483" width="25.7109375" style="8" customWidth="1"/>
    <col min="9484" max="9484" width="9.140625" style="8"/>
    <col min="9485" max="9485" width="20.140625" style="8" customWidth="1"/>
    <col min="9486" max="9732" width="9.140625" style="8"/>
    <col min="9733" max="9733" width="3" style="8" customWidth="1"/>
    <col min="9734" max="9734" width="7.28515625" style="8" customWidth="1"/>
    <col min="9735" max="9735" width="24.140625" style="8" customWidth="1"/>
    <col min="9736" max="9736" width="21.85546875" style="8" customWidth="1"/>
    <col min="9737" max="9737" width="15" style="8" customWidth="1"/>
    <col min="9738" max="9738" width="22.28515625" style="8" customWidth="1"/>
    <col min="9739" max="9739" width="25.7109375" style="8" customWidth="1"/>
    <col min="9740" max="9740" width="9.140625" style="8"/>
    <col min="9741" max="9741" width="20.140625" style="8" customWidth="1"/>
    <col min="9742" max="9988" width="9.140625" style="8"/>
    <col min="9989" max="9989" width="3" style="8" customWidth="1"/>
    <col min="9990" max="9990" width="7.28515625" style="8" customWidth="1"/>
    <col min="9991" max="9991" width="24.140625" style="8" customWidth="1"/>
    <col min="9992" max="9992" width="21.85546875" style="8" customWidth="1"/>
    <col min="9993" max="9993" width="15" style="8" customWidth="1"/>
    <col min="9994" max="9994" width="22.28515625" style="8" customWidth="1"/>
    <col min="9995" max="9995" width="25.7109375" style="8" customWidth="1"/>
    <col min="9996" max="9996" width="9.140625" style="8"/>
    <col min="9997" max="9997" width="20.140625" style="8" customWidth="1"/>
    <col min="9998" max="10244" width="9.140625" style="8"/>
    <col min="10245" max="10245" width="3" style="8" customWidth="1"/>
    <col min="10246" max="10246" width="7.28515625" style="8" customWidth="1"/>
    <col min="10247" max="10247" width="24.140625" style="8" customWidth="1"/>
    <col min="10248" max="10248" width="21.85546875" style="8" customWidth="1"/>
    <col min="10249" max="10249" width="15" style="8" customWidth="1"/>
    <col min="10250" max="10250" width="22.28515625" style="8" customWidth="1"/>
    <col min="10251" max="10251" width="25.7109375" style="8" customWidth="1"/>
    <col min="10252" max="10252" width="9.140625" style="8"/>
    <col min="10253" max="10253" width="20.140625" style="8" customWidth="1"/>
    <col min="10254" max="10500" width="9.140625" style="8"/>
    <col min="10501" max="10501" width="3" style="8" customWidth="1"/>
    <col min="10502" max="10502" width="7.28515625" style="8" customWidth="1"/>
    <col min="10503" max="10503" width="24.140625" style="8" customWidth="1"/>
    <col min="10504" max="10504" width="21.85546875" style="8" customWidth="1"/>
    <col min="10505" max="10505" width="15" style="8" customWidth="1"/>
    <col min="10506" max="10506" width="22.28515625" style="8" customWidth="1"/>
    <col min="10507" max="10507" width="25.7109375" style="8" customWidth="1"/>
    <col min="10508" max="10508" width="9.140625" style="8"/>
    <col min="10509" max="10509" width="20.140625" style="8" customWidth="1"/>
    <col min="10510" max="10756" width="9.140625" style="8"/>
    <col min="10757" max="10757" width="3" style="8" customWidth="1"/>
    <col min="10758" max="10758" width="7.28515625" style="8" customWidth="1"/>
    <col min="10759" max="10759" width="24.140625" style="8" customWidth="1"/>
    <col min="10760" max="10760" width="21.85546875" style="8" customWidth="1"/>
    <col min="10761" max="10761" width="15" style="8" customWidth="1"/>
    <col min="10762" max="10762" width="22.28515625" style="8" customWidth="1"/>
    <col min="10763" max="10763" width="25.7109375" style="8" customWidth="1"/>
    <col min="10764" max="10764" width="9.140625" style="8"/>
    <col min="10765" max="10765" width="20.140625" style="8" customWidth="1"/>
    <col min="10766" max="11012" width="9.140625" style="8"/>
    <col min="11013" max="11013" width="3" style="8" customWidth="1"/>
    <col min="11014" max="11014" width="7.28515625" style="8" customWidth="1"/>
    <col min="11015" max="11015" width="24.140625" style="8" customWidth="1"/>
    <col min="11016" max="11016" width="21.85546875" style="8" customWidth="1"/>
    <col min="11017" max="11017" width="15" style="8" customWidth="1"/>
    <col min="11018" max="11018" width="22.28515625" style="8" customWidth="1"/>
    <col min="11019" max="11019" width="25.7109375" style="8" customWidth="1"/>
    <col min="11020" max="11020" width="9.140625" style="8"/>
    <col min="11021" max="11021" width="20.140625" style="8" customWidth="1"/>
    <col min="11022" max="11268" width="9.140625" style="8"/>
    <col min="11269" max="11269" width="3" style="8" customWidth="1"/>
    <col min="11270" max="11270" width="7.28515625" style="8" customWidth="1"/>
    <col min="11271" max="11271" width="24.140625" style="8" customWidth="1"/>
    <col min="11272" max="11272" width="21.85546875" style="8" customWidth="1"/>
    <col min="11273" max="11273" width="15" style="8" customWidth="1"/>
    <col min="11274" max="11274" width="22.28515625" style="8" customWidth="1"/>
    <col min="11275" max="11275" width="25.7109375" style="8" customWidth="1"/>
    <col min="11276" max="11276" width="9.140625" style="8"/>
    <col min="11277" max="11277" width="20.140625" style="8" customWidth="1"/>
    <col min="11278" max="11524" width="9.140625" style="8"/>
    <col min="11525" max="11525" width="3" style="8" customWidth="1"/>
    <col min="11526" max="11526" width="7.28515625" style="8" customWidth="1"/>
    <col min="11527" max="11527" width="24.140625" style="8" customWidth="1"/>
    <col min="11528" max="11528" width="21.85546875" style="8" customWidth="1"/>
    <col min="11529" max="11529" width="15" style="8" customWidth="1"/>
    <col min="11530" max="11530" width="22.28515625" style="8" customWidth="1"/>
    <col min="11531" max="11531" width="25.7109375" style="8" customWidth="1"/>
    <col min="11532" max="11532" width="9.140625" style="8"/>
    <col min="11533" max="11533" width="20.140625" style="8" customWidth="1"/>
    <col min="11534" max="11780" width="9.140625" style="8"/>
    <col min="11781" max="11781" width="3" style="8" customWidth="1"/>
    <col min="11782" max="11782" width="7.28515625" style="8" customWidth="1"/>
    <col min="11783" max="11783" width="24.140625" style="8" customWidth="1"/>
    <col min="11784" max="11784" width="21.85546875" style="8" customWidth="1"/>
    <col min="11785" max="11785" width="15" style="8" customWidth="1"/>
    <col min="11786" max="11786" width="22.28515625" style="8" customWidth="1"/>
    <col min="11787" max="11787" width="25.7109375" style="8" customWidth="1"/>
    <col min="11788" max="11788" width="9.140625" style="8"/>
    <col min="11789" max="11789" width="20.140625" style="8" customWidth="1"/>
    <col min="11790" max="12036" width="9.140625" style="8"/>
    <col min="12037" max="12037" width="3" style="8" customWidth="1"/>
    <col min="12038" max="12038" width="7.28515625" style="8" customWidth="1"/>
    <col min="12039" max="12039" width="24.140625" style="8" customWidth="1"/>
    <col min="12040" max="12040" width="21.85546875" style="8" customWidth="1"/>
    <col min="12041" max="12041" width="15" style="8" customWidth="1"/>
    <col min="12042" max="12042" width="22.28515625" style="8" customWidth="1"/>
    <col min="12043" max="12043" width="25.7109375" style="8" customWidth="1"/>
    <col min="12044" max="12044" width="9.140625" style="8"/>
    <col min="12045" max="12045" width="20.140625" style="8" customWidth="1"/>
    <col min="12046" max="12292" width="9.140625" style="8"/>
    <col min="12293" max="12293" width="3" style="8" customWidth="1"/>
    <col min="12294" max="12294" width="7.28515625" style="8" customWidth="1"/>
    <col min="12295" max="12295" width="24.140625" style="8" customWidth="1"/>
    <col min="12296" max="12296" width="21.85546875" style="8" customWidth="1"/>
    <col min="12297" max="12297" width="15" style="8" customWidth="1"/>
    <col min="12298" max="12298" width="22.28515625" style="8" customWidth="1"/>
    <col min="12299" max="12299" width="25.7109375" style="8" customWidth="1"/>
    <col min="12300" max="12300" width="9.140625" style="8"/>
    <col min="12301" max="12301" width="20.140625" style="8" customWidth="1"/>
    <col min="12302" max="12548" width="9.140625" style="8"/>
    <col min="12549" max="12549" width="3" style="8" customWidth="1"/>
    <col min="12550" max="12550" width="7.28515625" style="8" customWidth="1"/>
    <col min="12551" max="12551" width="24.140625" style="8" customWidth="1"/>
    <col min="12552" max="12552" width="21.85546875" style="8" customWidth="1"/>
    <col min="12553" max="12553" width="15" style="8" customWidth="1"/>
    <col min="12554" max="12554" width="22.28515625" style="8" customWidth="1"/>
    <col min="12555" max="12555" width="25.7109375" style="8" customWidth="1"/>
    <col min="12556" max="12556" width="9.140625" style="8"/>
    <col min="12557" max="12557" width="20.140625" style="8" customWidth="1"/>
    <col min="12558" max="12804" width="9.140625" style="8"/>
    <col min="12805" max="12805" width="3" style="8" customWidth="1"/>
    <col min="12806" max="12806" width="7.28515625" style="8" customWidth="1"/>
    <col min="12807" max="12807" width="24.140625" style="8" customWidth="1"/>
    <col min="12808" max="12808" width="21.85546875" style="8" customWidth="1"/>
    <col min="12809" max="12809" width="15" style="8" customWidth="1"/>
    <col min="12810" max="12810" width="22.28515625" style="8" customWidth="1"/>
    <col min="12811" max="12811" width="25.7109375" style="8" customWidth="1"/>
    <col min="12812" max="12812" width="9.140625" style="8"/>
    <col min="12813" max="12813" width="20.140625" style="8" customWidth="1"/>
    <col min="12814" max="13060" width="9.140625" style="8"/>
    <col min="13061" max="13061" width="3" style="8" customWidth="1"/>
    <col min="13062" max="13062" width="7.28515625" style="8" customWidth="1"/>
    <col min="13063" max="13063" width="24.140625" style="8" customWidth="1"/>
    <col min="13064" max="13064" width="21.85546875" style="8" customWidth="1"/>
    <col min="13065" max="13065" width="15" style="8" customWidth="1"/>
    <col min="13066" max="13066" width="22.28515625" style="8" customWidth="1"/>
    <col min="13067" max="13067" width="25.7109375" style="8" customWidth="1"/>
    <col min="13068" max="13068" width="9.140625" style="8"/>
    <col min="13069" max="13069" width="20.140625" style="8" customWidth="1"/>
    <col min="13070" max="13316" width="9.140625" style="8"/>
    <col min="13317" max="13317" width="3" style="8" customWidth="1"/>
    <col min="13318" max="13318" width="7.28515625" style="8" customWidth="1"/>
    <col min="13319" max="13319" width="24.140625" style="8" customWidth="1"/>
    <col min="13320" max="13320" width="21.85546875" style="8" customWidth="1"/>
    <col min="13321" max="13321" width="15" style="8" customWidth="1"/>
    <col min="13322" max="13322" width="22.28515625" style="8" customWidth="1"/>
    <col min="13323" max="13323" width="25.7109375" style="8" customWidth="1"/>
    <col min="13324" max="13324" width="9.140625" style="8"/>
    <col min="13325" max="13325" width="20.140625" style="8" customWidth="1"/>
    <col min="13326" max="13572" width="9.140625" style="8"/>
    <col min="13573" max="13573" width="3" style="8" customWidth="1"/>
    <col min="13574" max="13574" width="7.28515625" style="8" customWidth="1"/>
    <col min="13575" max="13575" width="24.140625" style="8" customWidth="1"/>
    <col min="13576" max="13576" width="21.85546875" style="8" customWidth="1"/>
    <col min="13577" max="13577" width="15" style="8" customWidth="1"/>
    <col min="13578" max="13578" width="22.28515625" style="8" customWidth="1"/>
    <col min="13579" max="13579" width="25.7109375" style="8" customWidth="1"/>
    <col min="13580" max="13580" width="9.140625" style="8"/>
    <col min="13581" max="13581" width="20.140625" style="8" customWidth="1"/>
    <col min="13582" max="13828" width="9.140625" style="8"/>
    <col min="13829" max="13829" width="3" style="8" customWidth="1"/>
    <col min="13830" max="13830" width="7.28515625" style="8" customWidth="1"/>
    <col min="13831" max="13831" width="24.140625" style="8" customWidth="1"/>
    <col min="13832" max="13832" width="21.85546875" style="8" customWidth="1"/>
    <col min="13833" max="13833" width="15" style="8" customWidth="1"/>
    <col min="13834" max="13834" width="22.28515625" style="8" customWidth="1"/>
    <col min="13835" max="13835" width="25.7109375" style="8" customWidth="1"/>
    <col min="13836" max="13836" width="9.140625" style="8"/>
    <col min="13837" max="13837" width="20.140625" style="8" customWidth="1"/>
    <col min="13838" max="14084" width="9.140625" style="8"/>
    <col min="14085" max="14085" width="3" style="8" customWidth="1"/>
    <col min="14086" max="14086" width="7.28515625" style="8" customWidth="1"/>
    <col min="14087" max="14087" width="24.140625" style="8" customWidth="1"/>
    <col min="14088" max="14088" width="21.85546875" style="8" customWidth="1"/>
    <col min="14089" max="14089" width="15" style="8" customWidth="1"/>
    <col min="14090" max="14090" width="22.28515625" style="8" customWidth="1"/>
    <col min="14091" max="14091" width="25.7109375" style="8" customWidth="1"/>
    <col min="14092" max="14092" width="9.140625" style="8"/>
    <col min="14093" max="14093" width="20.140625" style="8" customWidth="1"/>
    <col min="14094" max="14340" width="9.140625" style="8"/>
    <col min="14341" max="14341" width="3" style="8" customWidth="1"/>
    <col min="14342" max="14342" width="7.28515625" style="8" customWidth="1"/>
    <col min="14343" max="14343" width="24.140625" style="8" customWidth="1"/>
    <col min="14344" max="14344" width="21.85546875" style="8" customWidth="1"/>
    <col min="14345" max="14345" width="15" style="8" customWidth="1"/>
    <col min="14346" max="14346" width="22.28515625" style="8" customWidth="1"/>
    <col min="14347" max="14347" width="25.7109375" style="8" customWidth="1"/>
    <col min="14348" max="14348" width="9.140625" style="8"/>
    <col min="14349" max="14349" width="20.140625" style="8" customWidth="1"/>
    <col min="14350" max="14596" width="9.140625" style="8"/>
    <col min="14597" max="14597" width="3" style="8" customWidth="1"/>
    <col min="14598" max="14598" width="7.28515625" style="8" customWidth="1"/>
    <col min="14599" max="14599" width="24.140625" style="8" customWidth="1"/>
    <col min="14600" max="14600" width="21.85546875" style="8" customWidth="1"/>
    <col min="14601" max="14601" width="15" style="8" customWidth="1"/>
    <col min="14602" max="14602" width="22.28515625" style="8" customWidth="1"/>
    <col min="14603" max="14603" width="25.7109375" style="8" customWidth="1"/>
    <col min="14604" max="14604" width="9.140625" style="8"/>
    <col min="14605" max="14605" width="20.140625" style="8" customWidth="1"/>
    <col min="14606" max="14852" width="9.140625" style="8"/>
    <col min="14853" max="14853" width="3" style="8" customWidth="1"/>
    <col min="14854" max="14854" width="7.28515625" style="8" customWidth="1"/>
    <col min="14855" max="14855" width="24.140625" style="8" customWidth="1"/>
    <col min="14856" max="14856" width="21.85546875" style="8" customWidth="1"/>
    <col min="14857" max="14857" width="15" style="8" customWidth="1"/>
    <col min="14858" max="14858" width="22.28515625" style="8" customWidth="1"/>
    <col min="14859" max="14859" width="25.7109375" style="8" customWidth="1"/>
    <col min="14860" max="14860" width="9.140625" style="8"/>
    <col min="14861" max="14861" width="20.140625" style="8" customWidth="1"/>
    <col min="14862" max="15108" width="9.140625" style="8"/>
    <col min="15109" max="15109" width="3" style="8" customWidth="1"/>
    <col min="15110" max="15110" width="7.28515625" style="8" customWidth="1"/>
    <col min="15111" max="15111" width="24.140625" style="8" customWidth="1"/>
    <col min="15112" max="15112" width="21.85546875" style="8" customWidth="1"/>
    <col min="15113" max="15113" width="15" style="8" customWidth="1"/>
    <col min="15114" max="15114" width="22.28515625" style="8" customWidth="1"/>
    <col min="15115" max="15115" width="25.7109375" style="8" customWidth="1"/>
    <col min="15116" max="15116" width="9.140625" style="8"/>
    <col min="15117" max="15117" width="20.140625" style="8" customWidth="1"/>
    <col min="15118" max="15364" width="9.140625" style="8"/>
    <col min="15365" max="15365" width="3" style="8" customWidth="1"/>
    <col min="15366" max="15366" width="7.28515625" style="8" customWidth="1"/>
    <col min="15367" max="15367" width="24.140625" style="8" customWidth="1"/>
    <col min="15368" max="15368" width="21.85546875" style="8" customWidth="1"/>
    <col min="15369" max="15369" width="15" style="8" customWidth="1"/>
    <col min="15370" max="15370" width="22.28515625" style="8" customWidth="1"/>
    <col min="15371" max="15371" width="25.7109375" style="8" customWidth="1"/>
    <col min="15372" max="15372" width="9.140625" style="8"/>
    <col min="15373" max="15373" width="20.140625" style="8" customWidth="1"/>
    <col min="15374" max="15620" width="9.140625" style="8"/>
    <col min="15621" max="15621" width="3" style="8" customWidth="1"/>
    <col min="15622" max="15622" width="7.28515625" style="8" customWidth="1"/>
    <col min="15623" max="15623" width="24.140625" style="8" customWidth="1"/>
    <col min="15624" max="15624" width="21.85546875" style="8" customWidth="1"/>
    <col min="15625" max="15625" width="15" style="8" customWidth="1"/>
    <col min="15626" max="15626" width="22.28515625" style="8" customWidth="1"/>
    <col min="15627" max="15627" width="25.7109375" style="8" customWidth="1"/>
    <col min="15628" max="15628" width="9.140625" style="8"/>
    <col min="15629" max="15629" width="20.140625" style="8" customWidth="1"/>
    <col min="15630" max="15876" width="9.140625" style="8"/>
    <col min="15877" max="15877" width="3" style="8" customWidth="1"/>
    <col min="15878" max="15878" width="7.28515625" style="8" customWidth="1"/>
    <col min="15879" max="15879" width="24.140625" style="8" customWidth="1"/>
    <col min="15880" max="15880" width="21.85546875" style="8" customWidth="1"/>
    <col min="15881" max="15881" width="15" style="8" customWidth="1"/>
    <col min="15882" max="15882" width="22.28515625" style="8" customWidth="1"/>
    <col min="15883" max="15883" width="25.7109375" style="8" customWidth="1"/>
    <col min="15884" max="15884" width="9.140625" style="8"/>
    <col min="15885" max="15885" width="20.140625" style="8" customWidth="1"/>
    <col min="15886" max="16132" width="9.140625" style="8"/>
    <col min="16133" max="16133" width="3" style="8" customWidth="1"/>
    <col min="16134" max="16134" width="7.28515625" style="8" customWidth="1"/>
    <col min="16135" max="16135" width="24.140625" style="8" customWidth="1"/>
    <col min="16136" max="16136" width="21.85546875" style="8" customWidth="1"/>
    <col min="16137" max="16137" width="15" style="8" customWidth="1"/>
    <col min="16138" max="16138" width="22.28515625" style="8" customWidth="1"/>
    <col min="16139" max="16139" width="25.7109375" style="8" customWidth="1"/>
    <col min="16140" max="16140" width="9.140625" style="8"/>
    <col min="16141" max="16141" width="20.140625" style="8" customWidth="1"/>
    <col min="16142" max="16384" width="9.140625" style="8"/>
  </cols>
  <sheetData>
    <row r="3" spans="2:16" x14ac:dyDescent="0.2">
      <c r="C3" s="46" t="s">
        <v>145</v>
      </c>
      <c r="D3" s="19" t="s">
        <v>24</v>
      </c>
      <c r="E3" s="9"/>
    </row>
    <row r="4" spans="2:16" ht="13.5" thickBot="1" x14ac:dyDescent="0.25"/>
    <row r="5" spans="2:16" x14ac:dyDescent="0.2">
      <c r="B5" s="86" t="s">
        <v>64</v>
      </c>
      <c r="C5" s="87" t="s">
        <v>65</v>
      </c>
      <c r="D5" s="88" t="s">
        <v>66</v>
      </c>
      <c r="E5" s="89" t="s">
        <v>67</v>
      </c>
      <c r="F5" s="88" t="s">
        <v>68</v>
      </c>
      <c r="G5" s="90" t="s">
        <v>69</v>
      </c>
      <c r="H5" s="90" t="s">
        <v>83</v>
      </c>
      <c r="I5" s="90" t="s">
        <v>84</v>
      </c>
      <c r="J5" s="90" t="s">
        <v>87</v>
      </c>
      <c r="K5" s="90" t="s">
        <v>85</v>
      </c>
      <c r="M5" s="95" t="s">
        <v>70</v>
      </c>
    </row>
    <row r="6" spans="2:16" ht="13.5" thickBot="1" x14ac:dyDescent="0.25">
      <c r="B6" s="91"/>
      <c r="C6" s="92" t="s">
        <v>71</v>
      </c>
      <c r="D6" s="93" t="s">
        <v>71</v>
      </c>
      <c r="E6" s="93" t="s">
        <v>71</v>
      </c>
      <c r="F6" s="93" t="s">
        <v>72</v>
      </c>
      <c r="G6" s="94" t="s">
        <v>73</v>
      </c>
      <c r="H6" s="94" t="s">
        <v>80</v>
      </c>
      <c r="I6" s="94" t="s">
        <v>81</v>
      </c>
      <c r="J6" s="94" t="s">
        <v>82</v>
      </c>
      <c r="K6" s="94" t="s">
        <v>86</v>
      </c>
      <c r="M6" s="96"/>
    </row>
    <row r="7" spans="2:16" x14ac:dyDescent="0.2">
      <c r="B7" s="20">
        <v>1</v>
      </c>
      <c r="C7" s="33">
        <f>SUMIFS(jaar_zip[graaddagen],jaar_zip[KNMI_Stations.Naam_weerstation],overzicht_per_locatie!$D$3,jaar_zip[maand],overzicht_per_locatie!$B7)</f>
        <v>74.600000000000009</v>
      </c>
      <c r="D7" s="34">
        <f>SUMIFS(jaar_zip[gew. Graaddagen],jaar_zip[KNMI_Stations.Naam_weerstation],overzicht_per_locatie!$D$3,jaar_zip[maand],overzicht_per_locatie!$B7)</f>
        <v>82.06</v>
      </c>
      <c r="E7" s="34">
        <f>SUMIFS(jaar_zip[koeldagen],jaar_zip[KNMI_Stations.Naam_weerstation],overzicht_per_locatie!$D$3,jaar_zip[maand],overzicht_per_locatie!$B7)</f>
        <v>0</v>
      </c>
      <c r="F7" s="34">
        <f>IF(COUNTIFS(jaar_zip[KNMI_Stations.Naam_weerstation],overzicht_per_locatie!$D$3,jaar_zip[maand],overzicht_per_locatie!$B7)=0,"",SUMIFS(jaar_zip[etmaaltemperatuur],jaar_zip[KNMI_Stations.Naam_weerstation],overzicht_per_locatie!$D$3,jaar_zip[maand],overzicht_per_locatie!$B7)/COUNTIFS(jaar_zip[KNMI_Stations.Naam_weerstation],overzicht_per_locatie!$D$3,jaar_zip[maand],overzicht_per_locatie!$B7))</f>
        <v>3.0799999999999996</v>
      </c>
      <c r="G7" s="34">
        <f>IF(COUNTIFS(jaar_zip[KNMI_Stations.Naam_weerstation],overzicht_per_locatie!$D$3,jaar_zip[maand],overzicht_per_locatie!$B7)=0,"",SUMIFS(jaar_zip[rel._vochtigheid],jaar_zip[KNMI_Stations.Naam_weerstation],overzicht_per_locatie!$D$3,jaar_zip[maand],overzicht_per_locatie!$B7)/COUNTIFS(jaar_zip[KNMI_Stations.Naam_weerstation],overzicht_per_locatie!$D$3,jaar_zip[maand],overzicht_per_locatie!$B7))</f>
        <v>92.4</v>
      </c>
      <c r="H7" s="34">
        <f>IF(COUNTIFS(jaar_zip[KNMI_Stations.Naam_weerstation],overzicht_per_locatie!$D$3,jaar_zip[maand],overzicht_per_locatie!$B7)=0,"",SUMIFS(jaar_zip[windsnelheid],jaar_zip[KNMI_Stations.Naam_weerstation],overzicht_per_locatie!$D$3,jaar_zip[maand],overzicht_per_locatie!$B7)/COUNTIFS(jaar_zip[KNMI_Stations.Naam_weerstation],overzicht_per_locatie!$D$3,jaar_zip[maand],overzicht_per_locatie!$B7))</f>
        <v>4.8800000000000008</v>
      </c>
      <c r="I7" s="34">
        <f>SUMIFS(jaar_zip[neerslag],jaar_zip[KNMI_Stations.Naam_weerstation],overzicht_per_locatie!$D$3,jaar_zip[maand],overzicht_per_locatie!$B7)</f>
        <v>32.9</v>
      </c>
      <c r="J7" s="34">
        <f>IF(COUNTIFS(jaar_zip[KNMI_Stations.Naam_weerstation],overzicht_per_locatie!$D$3,jaar_zip[maand],overzicht_per_locatie!$B7)=0,"",SUMIFS(jaar_zip[globale_straling],jaar_zip[KNMI_Stations.Naam_weerstation],overzicht_per_locatie!$D$3,jaar_zip[maand],overzicht_per_locatie!$B7)/COUNTIFS(jaar_zip[KNMI_Stations.Naam_weerstation],overzicht_per_locatie!$D$3,jaar_zip[maand],overzicht_per_locatie!$B7))</f>
        <v>149.4</v>
      </c>
      <c r="K7" s="35">
        <f>IF(COUNTIFS(jaar_zip[KNMI_Stations.Naam_weerstation],overzicht_per_locatie!$D$3,jaar_zip[maand],overzicht_per_locatie!$B7)=0,"",SUMIFS(jaar_zip[luchtdruk],jaar_zip[KNMI_Stations.Naam_weerstation],overzicht_per_locatie!$D$3,jaar_zip[maand],overzicht_per_locatie!$B7)/COUNTIFS(jaar_zip[KNMI_Stations.Naam_weerstation],overzicht_per_locatie!$D$3,jaar_zip[maand],overzicht_per_locatie!$B7))</f>
        <v>1010.6</v>
      </c>
      <c r="M7" s="21" t="s">
        <v>45</v>
      </c>
      <c r="P7" s="30"/>
    </row>
    <row r="8" spans="2:16" x14ac:dyDescent="0.2">
      <c r="B8" s="22">
        <v>2</v>
      </c>
      <c r="C8" s="36">
        <f>SUMIFS(jaar_zip[graaddagen],jaar_zip[KNMI_Stations.Naam_weerstation],overzicht_per_locatie!$D$3,jaar_zip[maand],overzicht_per_locatie!$B8)</f>
        <v>0</v>
      </c>
      <c r="D8" s="37">
        <f>SUMIFS(jaar_zip[gew. Graaddagen],jaar_zip[KNMI_Stations.Naam_weerstation],overzicht_per_locatie!$D$3,jaar_zip[maand],overzicht_per_locatie!$B8)</f>
        <v>0</v>
      </c>
      <c r="E8" s="37">
        <f>SUMIFS(jaar_zip[koeldagen],jaar_zip[KNMI_Stations.Naam_weerstation],overzicht_per_locatie!$D$3,jaar_zip[maand],overzicht_per_locatie!$B8)</f>
        <v>0</v>
      </c>
      <c r="F8" s="37" t="str">
        <f>IF(COUNTIFS(jaar_zip[KNMI_Stations.Naam_weerstation],overzicht_per_locatie!$D$3,jaar_zip[maand],overzicht_per_locatie!$B8)=0,"",SUMIFS(jaar_zip[etmaaltemperatuur],jaar_zip[KNMI_Stations.Naam_weerstation],overzicht_per_locatie!$D$3,jaar_zip[maand],overzicht_per_locatie!$B8)/COUNTIFS(jaar_zip[KNMI_Stations.Naam_weerstation],overzicht_per_locatie!$D$3,jaar_zip[maand],overzicht_per_locatie!$B8))</f>
        <v/>
      </c>
      <c r="G8" s="37" t="str">
        <f>IF(COUNTIFS(jaar_zip[KNMI_Stations.Naam_weerstation],overzicht_per_locatie!$D$3,jaar_zip[maand],overzicht_per_locatie!$B8)=0,"",SUMIFS(jaar_zip[rel._vochtigheid],jaar_zip[KNMI_Stations.Naam_weerstation],overzicht_per_locatie!$D$3,jaar_zip[maand],overzicht_per_locatie!$B8)/COUNTIFS(jaar_zip[KNMI_Stations.Naam_weerstation],overzicht_per_locatie!$D$3,jaar_zip[maand],overzicht_per_locatie!$B8))</f>
        <v/>
      </c>
      <c r="H8" s="37" t="str">
        <f>IF(COUNTIFS(jaar_zip[KNMI_Stations.Naam_weerstation],overzicht_per_locatie!$D$3,jaar_zip[maand],overzicht_per_locatie!$B8)=0,"",SUMIFS(jaar_zip[windsnelheid],jaar_zip[KNMI_Stations.Naam_weerstation],overzicht_per_locatie!$D$3,jaar_zip[maand],overzicht_per_locatie!$B8)/COUNTIFS(jaar_zip[KNMI_Stations.Naam_weerstation],overzicht_per_locatie!$D$3,jaar_zip[maand],overzicht_per_locatie!$B8))</f>
        <v/>
      </c>
      <c r="I8" s="37">
        <f>SUMIFS(jaar_zip[neerslag],jaar_zip[KNMI_Stations.Naam_weerstation],overzicht_per_locatie!$D$3,jaar_zip[maand],overzicht_per_locatie!$B8)</f>
        <v>0</v>
      </c>
      <c r="J8" s="37" t="str">
        <f>IF(COUNTIFS(jaar_zip[KNMI_Stations.Naam_weerstation],overzicht_per_locatie!$D$3,jaar_zip[maand],overzicht_per_locatie!$B8)=0,"",SUMIFS(jaar_zip[globale_straling],jaar_zip[KNMI_Stations.Naam_weerstation],overzicht_per_locatie!$D$3,jaar_zip[maand],overzicht_per_locatie!$B8)/COUNTIFS(jaar_zip[KNMI_Stations.Naam_weerstation],overzicht_per_locatie!$D$3,jaar_zip[maand],overzicht_per_locatie!$B8))</f>
        <v/>
      </c>
      <c r="K8" s="38" t="str">
        <f>IF(COUNTIFS(jaar_zip[KNMI_Stations.Naam_weerstation],overzicht_per_locatie!$D$3,jaar_zip[maand],overzicht_per_locatie!$B8)=0,"",SUMIFS(jaar_zip[luchtdruk],jaar_zip[KNMI_Stations.Naam_weerstation],overzicht_per_locatie!$D$3,jaar_zip[maand],overzicht_per_locatie!$B8)/COUNTIFS(jaar_zip[KNMI_Stations.Naam_weerstation],overzicht_per_locatie!$D$3,jaar_zip[maand],overzicht_per_locatie!$B8))</f>
        <v/>
      </c>
      <c r="M8" s="23" t="s">
        <v>16</v>
      </c>
    </row>
    <row r="9" spans="2:16" x14ac:dyDescent="0.2">
      <c r="B9" s="22">
        <v>3</v>
      </c>
      <c r="C9" s="36">
        <f>SUMIFS(jaar_zip[graaddagen],jaar_zip[KNMI_Stations.Naam_weerstation],overzicht_per_locatie!$D$3,jaar_zip[maand],overzicht_per_locatie!$B9)</f>
        <v>0</v>
      </c>
      <c r="D9" s="37">
        <f>SUMIFS(jaar_zip[gew. Graaddagen],jaar_zip[KNMI_Stations.Naam_weerstation],overzicht_per_locatie!$D$3,jaar_zip[maand],overzicht_per_locatie!$B9)</f>
        <v>0</v>
      </c>
      <c r="E9" s="37">
        <f>SUMIFS(jaar_zip[koeldagen],jaar_zip[KNMI_Stations.Naam_weerstation],overzicht_per_locatie!$D$3,jaar_zip[maand],overzicht_per_locatie!$B9)</f>
        <v>0</v>
      </c>
      <c r="F9" s="37" t="str">
        <f>IF(COUNTIFS(jaar_zip[KNMI_Stations.Naam_weerstation],overzicht_per_locatie!$D$3,jaar_zip[maand],overzicht_per_locatie!$B9)=0,"",SUMIFS(jaar_zip[etmaaltemperatuur],jaar_zip[KNMI_Stations.Naam_weerstation],overzicht_per_locatie!$D$3,jaar_zip[maand],overzicht_per_locatie!$B9)/COUNTIFS(jaar_zip[KNMI_Stations.Naam_weerstation],overzicht_per_locatie!$D$3,jaar_zip[maand],overzicht_per_locatie!$B9))</f>
        <v/>
      </c>
      <c r="G9" s="37" t="str">
        <f>IF(COUNTIFS(jaar_zip[KNMI_Stations.Naam_weerstation],overzicht_per_locatie!$D$3,jaar_zip[maand],overzicht_per_locatie!$B9)=0,"",SUMIFS(jaar_zip[rel._vochtigheid],jaar_zip[KNMI_Stations.Naam_weerstation],overzicht_per_locatie!$D$3,jaar_zip[maand],overzicht_per_locatie!$B9)/COUNTIFS(jaar_zip[KNMI_Stations.Naam_weerstation],overzicht_per_locatie!$D$3,jaar_zip[maand],overzicht_per_locatie!$B9))</f>
        <v/>
      </c>
      <c r="H9" s="37" t="str">
        <f>IF(COUNTIFS(jaar_zip[KNMI_Stations.Naam_weerstation],overzicht_per_locatie!$D$3,jaar_zip[maand],overzicht_per_locatie!$B9)=0,"",SUMIFS(jaar_zip[windsnelheid],jaar_zip[KNMI_Stations.Naam_weerstation],overzicht_per_locatie!$D$3,jaar_zip[maand],overzicht_per_locatie!$B9)/COUNTIFS(jaar_zip[KNMI_Stations.Naam_weerstation],overzicht_per_locatie!$D$3,jaar_zip[maand],overzicht_per_locatie!$B9))</f>
        <v/>
      </c>
      <c r="I9" s="37">
        <f>SUMIFS(jaar_zip[neerslag],jaar_zip[KNMI_Stations.Naam_weerstation],overzicht_per_locatie!$D$3,jaar_zip[maand],overzicht_per_locatie!$B9)</f>
        <v>0</v>
      </c>
      <c r="J9" s="37" t="str">
        <f>IF(COUNTIFS(jaar_zip[KNMI_Stations.Naam_weerstation],overzicht_per_locatie!$D$3,jaar_zip[maand],overzicht_per_locatie!$B9)=0,"",SUMIFS(jaar_zip[globale_straling],jaar_zip[KNMI_Stations.Naam_weerstation],overzicht_per_locatie!$D$3,jaar_zip[maand],overzicht_per_locatie!$B9)/COUNTIFS(jaar_zip[KNMI_Stations.Naam_weerstation],overzicht_per_locatie!$D$3,jaar_zip[maand],overzicht_per_locatie!$B9))</f>
        <v/>
      </c>
      <c r="K9" s="38" t="str">
        <f>IF(COUNTIFS(jaar_zip[KNMI_Stations.Naam_weerstation],overzicht_per_locatie!$D$3,jaar_zip[maand],overzicht_per_locatie!$B9)=0,"",SUMIFS(jaar_zip[luchtdruk],jaar_zip[KNMI_Stations.Naam_weerstation],overzicht_per_locatie!$D$3,jaar_zip[maand],overzicht_per_locatie!$B9)/COUNTIFS(jaar_zip[KNMI_Stations.Naam_weerstation],overzicht_per_locatie!$D$3,jaar_zip[maand],overzicht_per_locatie!$B9))</f>
        <v/>
      </c>
      <c r="M9" s="23" t="s">
        <v>38</v>
      </c>
    </row>
    <row r="10" spans="2:16" x14ac:dyDescent="0.2">
      <c r="B10" s="22">
        <v>4</v>
      </c>
      <c r="C10" s="36">
        <f>SUMIFS(jaar_zip[graaddagen],jaar_zip[KNMI_Stations.Naam_weerstation],overzicht_per_locatie!$D$3,jaar_zip[maand],overzicht_per_locatie!$B10)</f>
        <v>0</v>
      </c>
      <c r="D10" s="37">
        <f>SUMIFS(jaar_zip[gew. Graaddagen],jaar_zip[KNMI_Stations.Naam_weerstation],overzicht_per_locatie!$D$3,jaar_zip[maand],overzicht_per_locatie!$B10)</f>
        <v>0</v>
      </c>
      <c r="E10" s="37">
        <f>SUMIFS(jaar_zip[koeldagen],jaar_zip[KNMI_Stations.Naam_weerstation],overzicht_per_locatie!$D$3,jaar_zip[maand],overzicht_per_locatie!$B10)</f>
        <v>0</v>
      </c>
      <c r="F10" s="37" t="str">
        <f>IF(COUNTIFS(jaar_zip[KNMI_Stations.Naam_weerstation],overzicht_per_locatie!$D$3,jaar_zip[maand],overzicht_per_locatie!$B10)=0,"",SUMIFS(jaar_zip[etmaaltemperatuur],jaar_zip[KNMI_Stations.Naam_weerstation],overzicht_per_locatie!$D$3,jaar_zip[maand],overzicht_per_locatie!$B10)/COUNTIFS(jaar_zip[KNMI_Stations.Naam_weerstation],overzicht_per_locatie!$D$3,jaar_zip[maand],overzicht_per_locatie!$B10))</f>
        <v/>
      </c>
      <c r="G10" s="37" t="str">
        <f>IF(COUNTIFS(jaar_zip[KNMI_Stations.Naam_weerstation],overzicht_per_locatie!$D$3,jaar_zip[maand],overzicht_per_locatie!$B10)=0,"",SUMIFS(jaar_zip[rel._vochtigheid],jaar_zip[KNMI_Stations.Naam_weerstation],overzicht_per_locatie!$D$3,jaar_zip[maand],overzicht_per_locatie!$B10)/COUNTIFS(jaar_zip[KNMI_Stations.Naam_weerstation],overzicht_per_locatie!$D$3,jaar_zip[maand],overzicht_per_locatie!$B10))</f>
        <v/>
      </c>
      <c r="H10" s="37" t="str">
        <f>IF(COUNTIFS(jaar_zip[KNMI_Stations.Naam_weerstation],overzicht_per_locatie!$D$3,jaar_zip[maand],overzicht_per_locatie!$B10)=0,"",SUMIFS(jaar_zip[windsnelheid],jaar_zip[KNMI_Stations.Naam_weerstation],overzicht_per_locatie!$D$3,jaar_zip[maand],overzicht_per_locatie!$B10)/COUNTIFS(jaar_zip[KNMI_Stations.Naam_weerstation],overzicht_per_locatie!$D$3,jaar_zip[maand],overzicht_per_locatie!$B10))</f>
        <v/>
      </c>
      <c r="I10" s="37">
        <f>SUMIFS(jaar_zip[neerslag],jaar_zip[KNMI_Stations.Naam_weerstation],overzicht_per_locatie!$D$3,jaar_zip[maand],overzicht_per_locatie!$B10)</f>
        <v>0</v>
      </c>
      <c r="J10" s="37" t="str">
        <f>IF(COUNTIFS(jaar_zip[KNMI_Stations.Naam_weerstation],overzicht_per_locatie!$D$3,jaar_zip[maand],overzicht_per_locatie!$B10)=0,"",SUMIFS(jaar_zip[globale_straling],jaar_zip[KNMI_Stations.Naam_weerstation],overzicht_per_locatie!$D$3,jaar_zip[maand],overzicht_per_locatie!$B10)/COUNTIFS(jaar_zip[KNMI_Stations.Naam_weerstation],overzicht_per_locatie!$D$3,jaar_zip[maand],overzicht_per_locatie!$B10))</f>
        <v/>
      </c>
      <c r="K10" s="38" t="str">
        <f>IF(COUNTIFS(jaar_zip[KNMI_Stations.Naam_weerstation],overzicht_per_locatie!$D$3,jaar_zip[maand],overzicht_per_locatie!$B10)=0,"",SUMIFS(jaar_zip[luchtdruk],jaar_zip[KNMI_Stations.Naam_weerstation],overzicht_per_locatie!$D$3,jaar_zip[maand],overzicht_per_locatie!$B10)/COUNTIFS(jaar_zip[KNMI_Stations.Naam_weerstation],overzicht_per_locatie!$D$3,jaar_zip[maand],overzicht_per_locatie!$B10))</f>
        <v/>
      </c>
      <c r="M10" s="23" t="s">
        <v>19</v>
      </c>
    </row>
    <row r="11" spans="2:16" x14ac:dyDescent="0.2">
      <c r="B11" s="22">
        <v>5</v>
      </c>
      <c r="C11" s="36">
        <f>SUMIFS(jaar_zip[graaddagen],jaar_zip[KNMI_Stations.Naam_weerstation],overzicht_per_locatie!$D$3,jaar_zip[maand],overzicht_per_locatie!$B11)</f>
        <v>0</v>
      </c>
      <c r="D11" s="37">
        <f>SUMIFS(jaar_zip[gew. Graaddagen],jaar_zip[KNMI_Stations.Naam_weerstation],overzicht_per_locatie!$D$3,jaar_zip[maand],overzicht_per_locatie!$B11)</f>
        <v>0</v>
      </c>
      <c r="E11" s="37">
        <f>SUMIFS(jaar_zip[koeldagen],jaar_zip[KNMI_Stations.Naam_weerstation],overzicht_per_locatie!$D$3,jaar_zip[maand],overzicht_per_locatie!$B11)</f>
        <v>0</v>
      </c>
      <c r="F11" s="37" t="str">
        <f>IF(COUNTIFS(jaar_zip[KNMI_Stations.Naam_weerstation],overzicht_per_locatie!$D$3,jaar_zip[maand],overzicht_per_locatie!$B11)=0,"",SUMIFS(jaar_zip[etmaaltemperatuur],jaar_zip[KNMI_Stations.Naam_weerstation],overzicht_per_locatie!$D$3,jaar_zip[maand],overzicht_per_locatie!$B11)/COUNTIFS(jaar_zip[KNMI_Stations.Naam_weerstation],overzicht_per_locatie!$D$3,jaar_zip[maand],overzicht_per_locatie!$B11))</f>
        <v/>
      </c>
      <c r="G11" s="37" t="str">
        <f>IF(COUNTIFS(jaar_zip[KNMI_Stations.Naam_weerstation],overzicht_per_locatie!$D$3,jaar_zip[maand],overzicht_per_locatie!$B11)=0,"",SUMIFS(jaar_zip[rel._vochtigheid],jaar_zip[KNMI_Stations.Naam_weerstation],overzicht_per_locatie!$D$3,jaar_zip[maand],overzicht_per_locatie!$B11)/COUNTIFS(jaar_zip[KNMI_Stations.Naam_weerstation],overzicht_per_locatie!$D$3,jaar_zip[maand],overzicht_per_locatie!$B11))</f>
        <v/>
      </c>
      <c r="H11" s="37" t="str">
        <f>IF(COUNTIFS(jaar_zip[KNMI_Stations.Naam_weerstation],overzicht_per_locatie!$D$3,jaar_zip[maand],overzicht_per_locatie!$B11)=0,"",SUMIFS(jaar_zip[windsnelheid],jaar_zip[KNMI_Stations.Naam_weerstation],overzicht_per_locatie!$D$3,jaar_zip[maand],overzicht_per_locatie!$B11)/COUNTIFS(jaar_zip[KNMI_Stations.Naam_weerstation],overzicht_per_locatie!$D$3,jaar_zip[maand],overzicht_per_locatie!$B11))</f>
        <v/>
      </c>
      <c r="I11" s="37">
        <f>SUMIFS(jaar_zip[neerslag],jaar_zip[KNMI_Stations.Naam_weerstation],overzicht_per_locatie!$D$3,jaar_zip[maand],overzicht_per_locatie!$B11)</f>
        <v>0</v>
      </c>
      <c r="J11" s="37" t="str">
        <f>IF(COUNTIFS(jaar_zip[KNMI_Stations.Naam_weerstation],overzicht_per_locatie!$D$3,jaar_zip[maand],overzicht_per_locatie!$B11)=0,"",SUMIFS(jaar_zip[globale_straling],jaar_zip[KNMI_Stations.Naam_weerstation],overzicht_per_locatie!$D$3,jaar_zip[maand],overzicht_per_locatie!$B11)/COUNTIFS(jaar_zip[KNMI_Stations.Naam_weerstation],overzicht_per_locatie!$D$3,jaar_zip[maand],overzicht_per_locatie!$B11))</f>
        <v/>
      </c>
      <c r="K11" s="38" t="str">
        <f>IF(COUNTIFS(jaar_zip[KNMI_Stations.Naam_weerstation],overzicht_per_locatie!$D$3,jaar_zip[maand],overzicht_per_locatie!$B11)=0,"",SUMIFS(jaar_zip[luchtdruk],jaar_zip[KNMI_Stations.Naam_weerstation],overzicht_per_locatie!$D$3,jaar_zip[maand],overzicht_per_locatie!$B11)/COUNTIFS(jaar_zip[KNMI_Stations.Naam_weerstation],overzicht_per_locatie!$D$3,jaar_zip[maand],overzicht_per_locatie!$B11))</f>
        <v/>
      </c>
      <c r="M11" s="23" t="s">
        <v>13</v>
      </c>
    </row>
    <row r="12" spans="2:16" x14ac:dyDescent="0.2">
      <c r="B12" s="22">
        <v>6</v>
      </c>
      <c r="C12" s="36">
        <f>SUMIFS(jaar_zip[graaddagen],jaar_zip[KNMI_Stations.Naam_weerstation],overzicht_per_locatie!$D$3,jaar_zip[maand],overzicht_per_locatie!$B12)</f>
        <v>0</v>
      </c>
      <c r="D12" s="37">
        <f>SUMIFS(jaar_zip[gew. Graaddagen],jaar_zip[KNMI_Stations.Naam_weerstation],overzicht_per_locatie!$D$3,jaar_zip[maand],overzicht_per_locatie!$B12)</f>
        <v>0</v>
      </c>
      <c r="E12" s="37">
        <f>SUMIFS(jaar_zip[koeldagen],jaar_zip[KNMI_Stations.Naam_weerstation],overzicht_per_locatie!$D$3,jaar_zip[maand],overzicht_per_locatie!$B12)</f>
        <v>0</v>
      </c>
      <c r="F12" s="37" t="str">
        <f>IF(COUNTIFS(jaar_zip[KNMI_Stations.Naam_weerstation],overzicht_per_locatie!$D$3,jaar_zip[maand],overzicht_per_locatie!$B12)=0,"",SUMIFS(jaar_zip[etmaaltemperatuur],jaar_zip[KNMI_Stations.Naam_weerstation],overzicht_per_locatie!$D$3,jaar_zip[maand],overzicht_per_locatie!$B12)/COUNTIFS(jaar_zip[KNMI_Stations.Naam_weerstation],overzicht_per_locatie!$D$3,jaar_zip[maand],overzicht_per_locatie!$B12))</f>
        <v/>
      </c>
      <c r="G12" s="37" t="str">
        <f>IF(COUNTIFS(jaar_zip[KNMI_Stations.Naam_weerstation],overzicht_per_locatie!$D$3,jaar_zip[maand],overzicht_per_locatie!$B12)=0,"",SUMIFS(jaar_zip[rel._vochtigheid],jaar_zip[KNMI_Stations.Naam_weerstation],overzicht_per_locatie!$D$3,jaar_zip[maand],overzicht_per_locatie!$B12)/COUNTIFS(jaar_zip[KNMI_Stations.Naam_weerstation],overzicht_per_locatie!$D$3,jaar_zip[maand],overzicht_per_locatie!$B12))</f>
        <v/>
      </c>
      <c r="H12" s="37" t="str">
        <f>IF(COUNTIFS(jaar_zip[KNMI_Stations.Naam_weerstation],overzicht_per_locatie!$D$3,jaar_zip[maand],overzicht_per_locatie!$B12)=0,"",SUMIFS(jaar_zip[windsnelheid],jaar_zip[KNMI_Stations.Naam_weerstation],overzicht_per_locatie!$D$3,jaar_zip[maand],overzicht_per_locatie!$B12)/COUNTIFS(jaar_zip[KNMI_Stations.Naam_weerstation],overzicht_per_locatie!$D$3,jaar_zip[maand],overzicht_per_locatie!$B12))</f>
        <v/>
      </c>
      <c r="I12" s="37">
        <f>SUMIFS(jaar_zip[neerslag],jaar_zip[KNMI_Stations.Naam_weerstation],overzicht_per_locatie!$D$3,jaar_zip[maand],overzicht_per_locatie!$B12)</f>
        <v>0</v>
      </c>
      <c r="J12" s="37" t="str">
        <f>IF(COUNTIFS(jaar_zip[KNMI_Stations.Naam_weerstation],overzicht_per_locatie!$D$3,jaar_zip[maand],overzicht_per_locatie!$B12)=0,"",SUMIFS(jaar_zip[globale_straling],jaar_zip[KNMI_Stations.Naam_weerstation],overzicht_per_locatie!$D$3,jaar_zip[maand],overzicht_per_locatie!$B12)/COUNTIFS(jaar_zip[KNMI_Stations.Naam_weerstation],overzicht_per_locatie!$D$3,jaar_zip[maand],overzicht_per_locatie!$B12))</f>
        <v/>
      </c>
      <c r="K12" s="38" t="str">
        <f>IF(COUNTIFS(jaar_zip[KNMI_Stations.Naam_weerstation],overzicht_per_locatie!$D$3,jaar_zip[maand],overzicht_per_locatie!$B12)=0,"",SUMIFS(jaar_zip[luchtdruk],jaar_zip[KNMI_Stations.Naam_weerstation],overzicht_per_locatie!$D$3,jaar_zip[maand],overzicht_per_locatie!$B12)/COUNTIFS(jaar_zip[KNMI_Stations.Naam_weerstation],overzicht_per_locatie!$D$3,jaar_zip[maand],overzicht_per_locatie!$B12))</f>
        <v/>
      </c>
      <c r="M12" s="23" t="s">
        <v>24</v>
      </c>
    </row>
    <row r="13" spans="2:16" x14ac:dyDescent="0.2">
      <c r="B13" s="22">
        <v>7</v>
      </c>
      <c r="C13" s="36">
        <f>SUMIFS(jaar_zip[graaddagen],jaar_zip[KNMI_Stations.Naam_weerstation],overzicht_per_locatie!$D$3,jaar_zip[maand],overzicht_per_locatie!$B13)</f>
        <v>0</v>
      </c>
      <c r="D13" s="37">
        <f>SUMIFS(jaar_zip[gew. Graaddagen],jaar_zip[KNMI_Stations.Naam_weerstation],overzicht_per_locatie!$D$3,jaar_zip[maand],overzicht_per_locatie!$B13)</f>
        <v>0</v>
      </c>
      <c r="E13" s="37">
        <f>SUMIFS(jaar_zip[koeldagen],jaar_zip[KNMI_Stations.Naam_weerstation],overzicht_per_locatie!$D$3,jaar_zip[maand],overzicht_per_locatie!$B13)</f>
        <v>0</v>
      </c>
      <c r="F13" s="37" t="str">
        <f>IF(COUNTIFS(jaar_zip[KNMI_Stations.Naam_weerstation],overzicht_per_locatie!$D$3,jaar_zip[maand],overzicht_per_locatie!$B13)=0,"",SUMIFS(jaar_zip[etmaaltemperatuur],jaar_zip[KNMI_Stations.Naam_weerstation],overzicht_per_locatie!$D$3,jaar_zip[maand],overzicht_per_locatie!$B13)/COUNTIFS(jaar_zip[KNMI_Stations.Naam_weerstation],overzicht_per_locatie!$D$3,jaar_zip[maand],overzicht_per_locatie!$B13))</f>
        <v/>
      </c>
      <c r="G13" s="37" t="str">
        <f>IF(COUNTIFS(jaar_zip[KNMI_Stations.Naam_weerstation],overzicht_per_locatie!$D$3,jaar_zip[maand],overzicht_per_locatie!$B13)=0,"",SUMIFS(jaar_zip[rel._vochtigheid],jaar_zip[KNMI_Stations.Naam_weerstation],overzicht_per_locatie!$D$3,jaar_zip[maand],overzicht_per_locatie!$B13)/COUNTIFS(jaar_zip[KNMI_Stations.Naam_weerstation],overzicht_per_locatie!$D$3,jaar_zip[maand],overzicht_per_locatie!$B13))</f>
        <v/>
      </c>
      <c r="H13" s="37" t="str">
        <f>IF(COUNTIFS(jaar_zip[KNMI_Stations.Naam_weerstation],overzicht_per_locatie!$D$3,jaar_zip[maand],overzicht_per_locatie!$B13)=0,"",SUMIFS(jaar_zip[windsnelheid],jaar_zip[KNMI_Stations.Naam_weerstation],overzicht_per_locatie!$D$3,jaar_zip[maand],overzicht_per_locatie!$B13)/COUNTIFS(jaar_zip[KNMI_Stations.Naam_weerstation],overzicht_per_locatie!$D$3,jaar_zip[maand],overzicht_per_locatie!$B13))</f>
        <v/>
      </c>
      <c r="I13" s="37">
        <f>SUMIFS(jaar_zip[neerslag],jaar_zip[KNMI_Stations.Naam_weerstation],overzicht_per_locatie!$D$3,jaar_zip[maand],overzicht_per_locatie!$B13)</f>
        <v>0</v>
      </c>
      <c r="J13" s="37" t="str">
        <f>IF(COUNTIFS(jaar_zip[KNMI_Stations.Naam_weerstation],overzicht_per_locatie!$D$3,jaar_zip[maand],overzicht_per_locatie!$B13)=0,"",SUMIFS(jaar_zip[globale_straling],jaar_zip[KNMI_Stations.Naam_weerstation],overzicht_per_locatie!$D$3,jaar_zip[maand],overzicht_per_locatie!$B13)/COUNTIFS(jaar_zip[KNMI_Stations.Naam_weerstation],overzicht_per_locatie!$D$3,jaar_zip[maand],overzicht_per_locatie!$B13))</f>
        <v/>
      </c>
      <c r="K13" s="38" t="str">
        <f>IF(COUNTIFS(jaar_zip[KNMI_Stations.Naam_weerstation],overzicht_per_locatie!$D$3,jaar_zip[maand],overzicht_per_locatie!$B13)=0,"",SUMIFS(jaar_zip[luchtdruk],jaar_zip[KNMI_Stations.Naam_weerstation],overzicht_per_locatie!$D$3,jaar_zip[maand],overzicht_per_locatie!$B13)/COUNTIFS(jaar_zip[KNMI_Stations.Naam_weerstation],overzicht_per_locatie!$D$3,jaar_zip[maand],overzicht_per_locatie!$B13))</f>
        <v/>
      </c>
      <c r="M13" s="23" t="s">
        <v>28</v>
      </c>
    </row>
    <row r="14" spans="2:16" x14ac:dyDescent="0.2">
      <c r="B14" s="22">
        <v>8</v>
      </c>
      <c r="C14" s="36">
        <f>SUMIFS(jaar_zip[graaddagen],jaar_zip[KNMI_Stations.Naam_weerstation],overzicht_per_locatie!$D$3,jaar_zip[maand],overzicht_per_locatie!$B14)</f>
        <v>0</v>
      </c>
      <c r="D14" s="37">
        <f>SUMIFS(jaar_zip[gew. Graaddagen],jaar_zip[KNMI_Stations.Naam_weerstation],overzicht_per_locatie!$D$3,jaar_zip[maand],overzicht_per_locatie!$B14)</f>
        <v>0</v>
      </c>
      <c r="E14" s="37">
        <f>SUMIFS(jaar_zip[koeldagen],jaar_zip[KNMI_Stations.Naam_weerstation],overzicht_per_locatie!$D$3,jaar_zip[maand],overzicht_per_locatie!$B14)</f>
        <v>0</v>
      </c>
      <c r="F14" s="37" t="str">
        <f>IF(COUNTIFS(jaar_zip[KNMI_Stations.Naam_weerstation],overzicht_per_locatie!$D$3,jaar_zip[maand],overzicht_per_locatie!$B14)=0,"",SUMIFS(jaar_zip[etmaaltemperatuur],jaar_zip[KNMI_Stations.Naam_weerstation],overzicht_per_locatie!$D$3,jaar_zip[maand],overzicht_per_locatie!$B14)/COUNTIFS(jaar_zip[KNMI_Stations.Naam_weerstation],overzicht_per_locatie!$D$3,jaar_zip[maand],overzicht_per_locatie!$B14))</f>
        <v/>
      </c>
      <c r="G14" s="37" t="str">
        <f>IF(COUNTIFS(jaar_zip[KNMI_Stations.Naam_weerstation],overzicht_per_locatie!$D$3,jaar_zip[maand],overzicht_per_locatie!$B14)=0,"",SUMIFS(jaar_zip[rel._vochtigheid],jaar_zip[KNMI_Stations.Naam_weerstation],overzicht_per_locatie!$D$3,jaar_zip[maand],overzicht_per_locatie!$B14)/COUNTIFS(jaar_zip[KNMI_Stations.Naam_weerstation],overzicht_per_locatie!$D$3,jaar_zip[maand],overzicht_per_locatie!$B14))</f>
        <v/>
      </c>
      <c r="H14" s="37" t="str">
        <f>IF(COUNTIFS(jaar_zip[KNMI_Stations.Naam_weerstation],overzicht_per_locatie!$D$3,jaar_zip[maand],overzicht_per_locatie!$B14)=0,"",SUMIFS(jaar_zip[windsnelheid],jaar_zip[KNMI_Stations.Naam_weerstation],overzicht_per_locatie!$D$3,jaar_zip[maand],overzicht_per_locatie!$B14)/COUNTIFS(jaar_zip[KNMI_Stations.Naam_weerstation],overzicht_per_locatie!$D$3,jaar_zip[maand],overzicht_per_locatie!$B14))</f>
        <v/>
      </c>
      <c r="I14" s="37">
        <f>SUMIFS(jaar_zip[neerslag],jaar_zip[KNMI_Stations.Naam_weerstation],overzicht_per_locatie!$D$3,jaar_zip[maand],overzicht_per_locatie!$B14)</f>
        <v>0</v>
      </c>
      <c r="J14" s="37" t="str">
        <f>IF(COUNTIFS(jaar_zip[KNMI_Stations.Naam_weerstation],overzicht_per_locatie!$D$3,jaar_zip[maand],overzicht_per_locatie!$B14)=0,"",SUMIFS(jaar_zip[globale_straling],jaar_zip[KNMI_Stations.Naam_weerstation],overzicht_per_locatie!$D$3,jaar_zip[maand],overzicht_per_locatie!$B14)/COUNTIFS(jaar_zip[KNMI_Stations.Naam_weerstation],overzicht_per_locatie!$D$3,jaar_zip[maand],overzicht_per_locatie!$B14))</f>
        <v/>
      </c>
      <c r="K14" s="38" t="str">
        <f>IF(COUNTIFS(jaar_zip[KNMI_Stations.Naam_weerstation],overzicht_per_locatie!$D$3,jaar_zip[maand],overzicht_per_locatie!$B14)=0,"",SUMIFS(jaar_zip[luchtdruk],jaar_zip[KNMI_Stations.Naam_weerstation],overzicht_per_locatie!$D$3,jaar_zip[maand],overzicht_per_locatie!$B14)/COUNTIFS(jaar_zip[KNMI_Stations.Naam_weerstation],overzicht_per_locatie!$D$3,jaar_zip[maand],overzicht_per_locatie!$B14))</f>
        <v/>
      </c>
      <c r="M14" s="23" t="s">
        <v>41</v>
      </c>
    </row>
    <row r="15" spans="2:16" x14ac:dyDescent="0.2">
      <c r="B15" s="22">
        <v>9</v>
      </c>
      <c r="C15" s="36">
        <f>SUMIFS(jaar_zip[graaddagen],jaar_zip[KNMI_Stations.Naam_weerstation],overzicht_per_locatie!$D$3,jaar_zip[maand],overzicht_per_locatie!$B15)</f>
        <v>0</v>
      </c>
      <c r="D15" s="37">
        <f>SUMIFS(jaar_zip[gew. Graaddagen],jaar_zip[KNMI_Stations.Naam_weerstation],overzicht_per_locatie!$D$3,jaar_zip[maand],overzicht_per_locatie!$B15)</f>
        <v>0</v>
      </c>
      <c r="E15" s="37">
        <f>SUMIFS(jaar_zip[koeldagen],jaar_zip[KNMI_Stations.Naam_weerstation],overzicht_per_locatie!$D$3,jaar_zip[maand],overzicht_per_locatie!$B15)</f>
        <v>0</v>
      </c>
      <c r="F15" s="37" t="str">
        <f>IF(COUNTIFS(jaar_zip[KNMI_Stations.Naam_weerstation],overzicht_per_locatie!$D$3,jaar_zip[maand],overzicht_per_locatie!$B15)=0,"",SUMIFS(jaar_zip[etmaaltemperatuur],jaar_zip[KNMI_Stations.Naam_weerstation],overzicht_per_locatie!$D$3,jaar_zip[maand],overzicht_per_locatie!$B15)/COUNTIFS(jaar_zip[KNMI_Stations.Naam_weerstation],overzicht_per_locatie!$D$3,jaar_zip[maand],overzicht_per_locatie!$B15))</f>
        <v/>
      </c>
      <c r="G15" s="37" t="str">
        <f>IF(COUNTIFS(jaar_zip[KNMI_Stations.Naam_weerstation],overzicht_per_locatie!$D$3,jaar_zip[maand],overzicht_per_locatie!$B15)=0,"",SUMIFS(jaar_zip[rel._vochtigheid],jaar_zip[KNMI_Stations.Naam_weerstation],overzicht_per_locatie!$D$3,jaar_zip[maand],overzicht_per_locatie!$B15)/COUNTIFS(jaar_zip[KNMI_Stations.Naam_weerstation],overzicht_per_locatie!$D$3,jaar_zip[maand],overzicht_per_locatie!$B15))</f>
        <v/>
      </c>
      <c r="H15" s="37" t="str">
        <f>IF(COUNTIFS(jaar_zip[KNMI_Stations.Naam_weerstation],overzicht_per_locatie!$D$3,jaar_zip[maand],overzicht_per_locatie!$B15)=0,"",SUMIFS(jaar_zip[windsnelheid],jaar_zip[KNMI_Stations.Naam_weerstation],overzicht_per_locatie!$D$3,jaar_zip[maand],overzicht_per_locatie!$B15)/COUNTIFS(jaar_zip[KNMI_Stations.Naam_weerstation],overzicht_per_locatie!$D$3,jaar_zip[maand],overzicht_per_locatie!$B15))</f>
        <v/>
      </c>
      <c r="I15" s="37">
        <f>SUMIFS(jaar_zip[neerslag],jaar_zip[KNMI_Stations.Naam_weerstation],overzicht_per_locatie!$D$3,jaar_zip[maand],overzicht_per_locatie!$B15)</f>
        <v>0</v>
      </c>
      <c r="J15" s="37" t="str">
        <f>IF(COUNTIFS(jaar_zip[KNMI_Stations.Naam_weerstation],overzicht_per_locatie!$D$3,jaar_zip[maand],overzicht_per_locatie!$B15)=0,"",SUMIFS(jaar_zip[globale_straling],jaar_zip[KNMI_Stations.Naam_weerstation],overzicht_per_locatie!$D$3,jaar_zip[maand],overzicht_per_locatie!$B15)/COUNTIFS(jaar_zip[KNMI_Stations.Naam_weerstation],overzicht_per_locatie!$D$3,jaar_zip[maand],overzicht_per_locatie!$B15))</f>
        <v/>
      </c>
      <c r="K15" s="38" t="str">
        <f>IF(COUNTIFS(jaar_zip[KNMI_Stations.Naam_weerstation],overzicht_per_locatie!$D$3,jaar_zip[maand],overzicht_per_locatie!$B15)=0,"",SUMIFS(jaar_zip[luchtdruk],jaar_zip[KNMI_Stations.Naam_weerstation],overzicht_per_locatie!$D$3,jaar_zip[maand],overzicht_per_locatie!$B15)/COUNTIFS(jaar_zip[KNMI_Stations.Naam_weerstation],overzicht_per_locatie!$D$3,jaar_zip[maand],overzicht_per_locatie!$B15))</f>
        <v/>
      </c>
      <c r="M15" s="23" t="s">
        <v>43</v>
      </c>
    </row>
    <row r="16" spans="2:16" x14ac:dyDescent="0.2">
      <c r="B16" s="22">
        <v>10</v>
      </c>
      <c r="C16" s="36">
        <f>SUMIFS(jaar_zip[graaddagen],jaar_zip[KNMI_Stations.Naam_weerstation],overzicht_per_locatie!$D$3,jaar_zip[maand],overzicht_per_locatie!$B16)</f>
        <v>0</v>
      </c>
      <c r="D16" s="37">
        <f>SUMIFS(jaar_zip[gew. Graaddagen],jaar_zip[KNMI_Stations.Naam_weerstation],overzicht_per_locatie!$D$3,jaar_zip[maand],overzicht_per_locatie!$B16)</f>
        <v>0</v>
      </c>
      <c r="E16" s="37">
        <f>SUMIFS(jaar_zip[koeldagen],jaar_zip[KNMI_Stations.Naam_weerstation],overzicht_per_locatie!$D$3,jaar_zip[maand],overzicht_per_locatie!$B16)</f>
        <v>0</v>
      </c>
      <c r="F16" s="37" t="str">
        <f>IF(COUNTIFS(jaar_zip[KNMI_Stations.Naam_weerstation],overzicht_per_locatie!$D$3,jaar_zip[maand],overzicht_per_locatie!$B16)=0,"",SUMIFS(jaar_zip[etmaaltemperatuur],jaar_zip[KNMI_Stations.Naam_weerstation],overzicht_per_locatie!$D$3,jaar_zip[maand],overzicht_per_locatie!$B16)/COUNTIFS(jaar_zip[KNMI_Stations.Naam_weerstation],overzicht_per_locatie!$D$3,jaar_zip[maand],overzicht_per_locatie!$B16))</f>
        <v/>
      </c>
      <c r="G16" s="37" t="str">
        <f>IF(COUNTIFS(jaar_zip[KNMI_Stations.Naam_weerstation],overzicht_per_locatie!$D$3,jaar_zip[maand],overzicht_per_locatie!$B16)=0,"",SUMIFS(jaar_zip[rel._vochtigheid],jaar_zip[KNMI_Stations.Naam_weerstation],overzicht_per_locatie!$D$3,jaar_zip[maand],overzicht_per_locatie!$B16)/COUNTIFS(jaar_zip[KNMI_Stations.Naam_weerstation],overzicht_per_locatie!$D$3,jaar_zip[maand],overzicht_per_locatie!$B16))</f>
        <v/>
      </c>
      <c r="H16" s="37" t="str">
        <f>IF(COUNTIFS(jaar_zip[KNMI_Stations.Naam_weerstation],overzicht_per_locatie!$D$3,jaar_zip[maand],overzicht_per_locatie!$B16)=0,"",SUMIFS(jaar_zip[windsnelheid],jaar_zip[KNMI_Stations.Naam_weerstation],overzicht_per_locatie!$D$3,jaar_zip[maand],overzicht_per_locatie!$B16)/COUNTIFS(jaar_zip[KNMI_Stations.Naam_weerstation],overzicht_per_locatie!$D$3,jaar_zip[maand],overzicht_per_locatie!$B16))</f>
        <v/>
      </c>
      <c r="I16" s="37">
        <f>SUMIFS(jaar_zip[neerslag],jaar_zip[KNMI_Stations.Naam_weerstation],overzicht_per_locatie!$D$3,jaar_zip[maand],overzicht_per_locatie!$B16)</f>
        <v>0</v>
      </c>
      <c r="J16" s="37" t="str">
        <f>IF(COUNTIFS(jaar_zip[KNMI_Stations.Naam_weerstation],overzicht_per_locatie!$D$3,jaar_zip[maand],overzicht_per_locatie!$B16)=0,"",SUMIFS(jaar_zip[globale_straling],jaar_zip[KNMI_Stations.Naam_weerstation],overzicht_per_locatie!$D$3,jaar_zip[maand],overzicht_per_locatie!$B16)/COUNTIFS(jaar_zip[KNMI_Stations.Naam_weerstation],overzicht_per_locatie!$D$3,jaar_zip[maand],overzicht_per_locatie!$B16))</f>
        <v/>
      </c>
      <c r="K16" s="38" t="str">
        <f>IF(COUNTIFS(jaar_zip[KNMI_Stations.Naam_weerstation],overzicht_per_locatie!$D$3,jaar_zip[maand],overzicht_per_locatie!$B16)=0,"",SUMIFS(jaar_zip[luchtdruk],jaar_zip[KNMI_Stations.Naam_weerstation],overzicht_per_locatie!$D$3,jaar_zip[maand],overzicht_per_locatie!$B16)/COUNTIFS(jaar_zip[KNMI_Stations.Naam_weerstation],overzicht_per_locatie!$D$3,jaar_zip[maand],overzicht_per_locatie!$B16))</f>
        <v/>
      </c>
      <c r="M16" s="23" t="s">
        <v>39</v>
      </c>
    </row>
    <row r="17" spans="2:13" x14ac:dyDescent="0.2">
      <c r="B17" s="22">
        <v>11</v>
      </c>
      <c r="C17" s="36">
        <f>SUMIFS(jaar_zip[graaddagen],jaar_zip[KNMI_Stations.Naam_weerstation],overzicht_per_locatie!$D$3,jaar_zip[maand],overzicht_per_locatie!$B17)</f>
        <v>0</v>
      </c>
      <c r="D17" s="37">
        <f>SUMIFS(jaar_zip[gew. Graaddagen],jaar_zip[KNMI_Stations.Naam_weerstation],overzicht_per_locatie!$D$3,jaar_zip[maand],overzicht_per_locatie!$B17)</f>
        <v>0</v>
      </c>
      <c r="E17" s="37">
        <f>SUMIFS(jaar_zip[koeldagen],jaar_zip[KNMI_Stations.Naam_weerstation],overzicht_per_locatie!$D$3,jaar_zip[maand],overzicht_per_locatie!$B17)</f>
        <v>0</v>
      </c>
      <c r="F17" s="37" t="str">
        <f>IF(COUNTIFS(jaar_zip[KNMI_Stations.Naam_weerstation],overzicht_per_locatie!$D$3,jaar_zip[maand],overzicht_per_locatie!$B17)=0,"",SUMIFS(jaar_zip[etmaaltemperatuur],jaar_zip[KNMI_Stations.Naam_weerstation],overzicht_per_locatie!$D$3,jaar_zip[maand],overzicht_per_locatie!$B17)/COUNTIFS(jaar_zip[KNMI_Stations.Naam_weerstation],overzicht_per_locatie!$D$3,jaar_zip[maand],overzicht_per_locatie!$B17))</f>
        <v/>
      </c>
      <c r="G17" s="37" t="str">
        <f>IF(COUNTIFS(jaar_zip[KNMI_Stations.Naam_weerstation],overzicht_per_locatie!$D$3,jaar_zip[maand],overzicht_per_locatie!$B17)=0,"",SUMIFS(jaar_zip[rel._vochtigheid],jaar_zip[KNMI_Stations.Naam_weerstation],overzicht_per_locatie!$D$3,jaar_zip[maand],overzicht_per_locatie!$B17)/COUNTIFS(jaar_zip[KNMI_Stations.Naam_weerstation],overzicht_per_locatie!$D$3,jaar_zip[maand],overzicht_per_locatie!$B17))</f>
        <v/>
      </c>
      <c r="H17" s="37" t="str">
        <f>IF(COUNTIFS(jaar_zip[KNMI_Stations.Naam_weerstation],overzicht_per_locatie!$D$3,jaar_zip[maand],overzicht_per_locatie!$B17)=0,"",SUMIFS(jaar_zip[windsnelheid],jaar_zip[KNMI_Stations.Naam_weerstation],overzicht_per_locatie!$D$3,jaar_zip[maand],overzicht_per_locatie!$B17)/COUNTIFS(jaar_zip[KNMI_Stations.Naam_weerstation],overzicht_per_locatie!$D$3,jaar_zip[maand],overzicht_per_locatie!$B17))</f>
        <v/>
      </c>
      <c r="I17" s="37">
        <f>SUMIFS(jaar_zip[neerslag],jaar_zip[KNMI_Stations.Naam_weerstation],overzicht_per_locatie!$D$3,jaar_zip[maand],overzicht_per_locatie!$B17)</f>
        <v>0</v>
      </c>
      <c r="J17" s="37" t="str">
        <f>IF(COUNTIFS(jaar_zip[KNMI_Stations.Naam_weerstation],overzicht_per_locatie!$D$3,jaar_zip[maand],overzicht_per_locatie!$B17)=0,"",SUMIFS(jaar_zip[globale_straling],jaar_zip[KNMI_Stations.Naam_weerstation],overzicht_per_locatie!$D$3,jaar_zip[maand],overzicht_per_locatie!$B17)/COUNTIFS(jaar_zip[KNMI_Stations.Naam_weerstation],overzicht_per_locatie!$D$3,jaar_zip[maand],overzicht_per_locatie!$B17))</f>
        <v/>
      </c>
      <c r="K17" s="38" t="str">
        <f>IF(COUNTIFS(jaar_zip[KNMI_Stations.Naam_weerstation],overzicht_per_locatie!$D$3,jaar_zip[maand],overzicht_per_locatie!$B17)=0,"",SUMIFS(jaar_zip[luchtdruk],jaar_zip[KNMI_Stations.Naam_weerstation],overzicht_per_locatie!$D$3,jaar_zip[maand],overzicht_per_locatie!$B17)/COUNTIFS(jaar_zip[KNMI_Stations.Naam_weerstation],overzicht_per_locatie!$D$3,jaar_zip[maand],overzicht_per_locatie!$B17))</f>
        <v/>
      </c>
      <c r="M17" s="23" t="s">
        <v>26</v>
      </c>
    </row>
    <row r="18" spans="2:13" ht="13.5" thickBot="1" x14ac:dyDescent="0.25">
      <c r="B18" s="24">
        <v>12</v>
      </c>
      <c r="C18" s="39">
        <f>SUMIFS(jaar_zip[graaddagen],jaar_zip[KNMI_Stations.Naam_weerstation],overzicht_per_locatie!$D$3,jaar_zip[maand],overzicht_per_locatie!$B18)</f>
        <v>0</v>
      </c>
      <c r="D18" s="40">
        <f>SUMIFS(jaar_zip[gew. Graaddagen],jaar_zip[KNMI_Stations.Naam_weerstation],overzicht_per_locatie!$D$3,jaar_zip[maand],overzicht_per_locatie!$B18)</f>
        <v>0</v>
      </c>
      <c r="E18" s="40">
        <f>SUMIFS(jaar_zip[koeldagen],jaar_zip[KNMI_Stations.Naam_weerstation],overzicht_per_locatie!$D$3,jaar_zip[maand],overzicht_per_locatie!$B18)</f>
        <v>0</v>
      </c>
      <c r="F18" s="40" t="str">
        <f>IF(COUNTIFS(jaar_zip[KNMI_Stations.Naam_weerstation],overzicht_per_locatie!$D$3,jaar_zip[maand],overzicht_per_locatie!$B18)=0,"",SUMIFS(jaar_zip[etmaaltemperatuur],jaar_zip[KNMI_Stations.Naam_weerstation],overzicht_per_locatie!$D$3,jaar_zip[maand],overzicht_per_locatie!$B18)/COUNTIFS(jaar_zip[KNMI_Stations.Naam_weerstation],overzicht_per_locatie!$D$3,jaar_zip[maand],overzicht_per_locatie!$B18))</f>
        <v/>
      </c>
      <c r="G18" s="40" t="str">
        <f>IF(COUNTIFS(jaar_zip[KNMI_Stations.Naam_weerstation],overzicht_per_locatie!$D$3,jaar_zip[maand],overzicht_per_locatie!$B18)=0,"",SUMIFS(jaar_zip[rel._vochtigheid],jaar_zip[KNMI_Stations.Naam_weerstation],overzicht_per_locatie!$D$3,jaar_zip[maand],overzicht_per_locatie!$B18)/COUNTIFS(jaar_zip[KNMI_Stations.Naam_weerstation],overzicht_per_locatie!$D$3,jaar_zip[maand],overzicht_per_locatie!$B18))</f>
        <v/>
      </c>
      <c r="H18" s="40" t="str">
        <f>IF(COUNTIFS(jaar_zip[KNMI_Stations.Naam_weerstation],overzicht_per_locatie!$D$3,jaar_zip[maand],overzicht_per_locatie!$B18)=0,"",SUMIFS(jaar_zip[windsnelheid],jaar_zip[KNMI_Stations.Naam_weerstation],overzicht_per_locatie!$D$3,jaar_zip[maand],overzicht_per_locatie!$B18)/COUNTIFS(jaar_zip[KNMI_Stations.Naam_weerstation],overzicht_per_locatie!$D$3,jaar_zip[maand],overzicht_per_locatie!$B18))</f>
        <v/>
      </c>
      <c r="I18" s="40">
        <f>SUMIFS(jaar_zip[neerslag],jaar_zip[KNMI_Stations.Naam_weerstation],overzicht_per_locatie!$D$3,jaar_zip[maand],overzicht_per_locatie!$B18)</f>
        <v>0</v>
      </c>
      <c r="J18" s="40" t="str">
        <f>IF(COUNTIFS(jaar_zip[KNMI_Stations.Naam_weerstation],overzicht_per_locatie!$D$3,jaar_zip[maand],overzicht_per_locatie!$B18)=0,"",SUMIFS(jaar_zip[globale_straling],jaar_zip[KNMI_Stations.Naam_weerstation],overzicht_per_locatie!$D$3,jaar_zip[maand],overzicht_per_locatie!$B18)/COUNTIFS(jaar_zip[KNMI_Stations.Naam_weerstation],overzicht_per_locatie!$D$3,jaar_zip[maand],overzicht_per_locatie!$B18))</f>
        <v/>
      </c>
      <c r="K18" s="41" t="str">
        <f>IF(COUNTIFS(jaar_zip[KNMI_Stations.Naam_weerstation],overzicht_per_locatie!$D$3,jaar_zip[maand],overzicht_per_locatie!$B18)=0,"",SUMIFS(jaar_zip[luchtdruk],jaar_zip[KNMI_Stations.Naam_weerstation],overzicht_per_locatie!$D$3,jaar_zip[maand],overzicht_per_locatie!$B18)/COUNTIFS(jaar_zip[KNMI_Stations.Naam_weerstation],overzicht_per_locatie!$D$3,jaar_zip[maand],overzicht_per_locatie!$B18))</f>
        <v/>
      </c>
      <c r="M18" s="23" t="s">
        <v>40</v>
      </c>
    </row>
    <row r="19" spans="2:13" ht="13.5" thickBot="1" x14ac:dyDescent="0.25">
      <c r="B19" s="25" t="s">
        <v>74</v>
      </c>
      <c r="C19" s="42">
        <f>SUM(C7:C18)</f>
        <v>74.600000000000009</v>
      </c>
      <c r="D19" s="43">
        <f>SUM(D7:D18)</f>
        <v>82.06</v>
      </c>
      <c r="E19" s="43">
        <f>SUM(E7:E18)</f>
        <v>0</v>
      </c>
      <c r="F19" s="43">
        <f>AVERAGE(F7:F18)</f>
        <v>3.0799999999999996</v>
      </c>
      <c r="G19" s="43">
        <f t="shared" ref="G19:H19" si="0">AVERAGE(G7:G18)</f>
        <v>92.4</v>
      </c>
      <c r="H19" s="43">
        <f t="shared" si="0"/>
        <v>4.8800000000000008</v>
      </c>
      <c r="I19" s="43">
        <f>SUM(I7:I18)</f>
        <v>32.9</v>
      </c>
      <c r="J19" s="43">
        <f t="shared" ref="J19" si="1">AVERAGE(J7:J18)</f>
        <v>149.4</v>
      </c>
      <c r="K19" s="44">
        <f t="shared" ref="K19" si="2">AVERAGE(K7:K18)</f>
        <v>1010.6</v>
      </c>
      <c r="M19" s="23" t="s">
        <v>35</v>
      </c>
    </row>
    <row r="20" spans="2:13" ht="13.5" thickBot="1" x14ac:dyDescent="0.25">
      <c r="M20" s="23" t="s">
        <v>27</v>
      </c>
    </row>
    <row r="21" spans="2:13" x14ac:dyDescent="0.2">
      <c r="B21" s="86" t="s">
        <v>75</v>
      </c>
      <c r="C21" s="87" t="s">
        <v>65</v>
      </c>
      <c r="D21" s="88" t="s">
        <v>66</v>
      </c>
      <c r="E21" s="89" t="s">
        <v>67</v>
      </c>
      <c r="F21" s="88" t="s">
        <v>68</v>
      </c>
      <c r="G21" s="90" t="s">
        <v>69</v>
      </c>
      <c r="H21" s="90" t="s">
        <v>83</v>
      </c>
      <c r="I21" s="90" t="s">
        <v>84</v>
      </c>
      <c r="J21" s="90" t="s">
        <v>87</v>
      </c>
      <c r="K21" s="90" t="s">
        <v>85</v>
      </c>
      <c r="M21" s="23" t="s">
        <v>17</v>
      </c>
    </row>
    <row r="22" spans="2:13" ht="13.5" thickBot="1" x14ac:dyDescent="0.25">
      <c r="B22" s="91"/>
      <c r="C22" s="92" t="s">
        <v>71</v>
      </c>
      <c r="D22" s="93" t="s">
        <v>71</v>
      </c>
      <c r="E22" s="93" t="s">
        <v>71</v>
      </c>
      <c r="F22" s="93" t="s">
        <v>72</v>
      </c>
      <c r="G22" s="94" t="s">
        <v>73</v>
      </c>
      <c r="H22" s="94" t="s">
        <v>80</v>
      </c>
      <c r="I22" s="94" t="s">
        <v>81</v>
      </c>
      <c r="J22" s="94" t="s">
        <v>82</v>
      </c>
      <c r="K22" s="94" t="s">
        <v>86</v>
      </c>
      <c r="M22" s="23" t="s">
        <v>29</v>
      </c>
    </row>
    <row r="23" spans="2:13" x14ac:dyDescent="0.2">
      <c r="B23" s="31" t="s">
        <v>88</v>
      </c>
      <c r="C23" s="33">
        <f>SUMIFS(jaar_zip[graaddagen],jaar_zip[KNMI_Stations.Naam_weerstation],overzicht_per_locatie!$D$3,jaar_zip[weeknr],overzicht_per_locatie!$B23)</f>
        <v>0</v>
      </c>
      <c r="D23" s="34">
        <f>SUMIFS(jaar_zip[gew. Graaddagen],jaar_zip[KNMI_Stations.Naam_weerstation],overzicht_per_locatie!$D$3,jaar_zip[weeknr],overzicht_per_locatie!$B23)</f>
        <v>0</v>
      </c>
      <c r="E23" s="34">
        <f>SUMIFS(jaar_zip[koeldagen],jaar_zip[KNMI_Stations.Naam_weerstation],overzicht_per_locatie!$D$3,jaar_zip[weeknr],overzicht_per_locatie!$B23)</f>
        <v>0</v>
      </c>
      <c r="F23" s="34" t="str">
        <f>IF(COUNTIFS(jaar_zip[KNMI_Stations.Naam_weerstation],overzicht_per_locatie!$D$3,jaar_zip[weeknr],overzicht_per_locatie!$B23)=0,"",SUMIFS(jaar_zip[etmaaltemperatuur],jaar_zip[KNMI_Stations.Naam_weerstation],overzicht_per_locatie!$D$3,jaar_zip[weeknr],overzicht_per_locatie!$B23)/COUNTIFS(jaar_zip[KNMI_Stations.Naam_weerstation],overzicht_per_locatie!$D$3,jaar_zip[weeknr],overzicht_per_locatie!$B23))</f>
        <v/>
      </c>
      <c r="G23" s="34" t="str">
        <f>IF(COUNTIFS(jaar_zip[KNMI_Stations.Naam_weerstation],overzicht_per_locatie!$D$3,jaar_zip[weeknr],overzicht_per_locatie!$B23)=0,"",SUMIFS(jaar_zip[rel._vochtigheid],jaar_zip[KNMI_Stations.Naam_weerstation],overzicht_per_locatie!$D$3,jaar_zip[weeknr],overzicht_per_locatie!$B23)/COUNTIFS(jaar_zip[KNMI_Stations.Naam_weerstation],overzicht_per_locatie!$D$3,jaar_zip[weeknr],overzicht_per_locatie!$B23))</f>
        <v/>
      </c>
      <c r="H23" s="34" t="str">
        <f>IF(COUNTIFS(jaar_zip[KNMI_Stations.Naam_weerstation],overzicht_per_locatie!$D$3,jaar_zip[weeknr],overzicht_per_locatie!$B23)=0,"",SUMIFS(jaar_zip[windsnelheid],jaar_zip[KNMI_Stations.Naam_weerstation],overzicht_per_locatie!$D$3,jaar_zip[weeknr],overzicht_per_locatie!$B23)/COUNTIFS(jaar_zip[KNMI_Stations.Naam_weerstation],overzicht_per_locatie!$D$3,jaar_zip[weeknr],overzicht_per_locatie!$B23))</f>
        <v/>
      </c>
      <c r="I23" s="34">
        <f>SUMIFS(jaar_zip[neerslag],jaar_zip[KNMI_Stations.Naam_weerstation],overzicht_per_locatie!$D$3,jaar_zip[weeknr],overzicht_per_locatie!$B23)</f>
        <v>0</v>
      </c>
      <c r="J23" s="34" t="str">
        <f>IF(COUNTIFS(jaar_zip[KNMI_Stations.Naam_weerstation],overzicht_per_locatie!$D$3,jaar_zip[weeknr],overzicht_per_locatie!$B23)=0,"",SUMIFS(jaar_zip[globale_straling],jaar_zip[KNMI_Stations.Naam_weerstation],overzicht_per_locatie!$D$3,jaar_zip[weeknr],overzicht_per_locatie!$B23)/COUNTIFS(jaar_zip[KNMI_Stations.Naam_weerstation],overzicht_per_locatie!$D$3,jaar_zip[weeknr],overzicht_per_locatie!$B23))</f>
        <v/>
      </c>
      <c r="K23" s="35" t="str">
        <f>IF(COUNTIFS(jaar_zip[KNMI_Stations.Naam_weerstation],overzicht_per_locatie!$D$3,jaar_zip[weeknr],overzicht_per_locatie!$B23)=0,"",SUMIFS(jaar_zip[luchtdruk],jaar_zip[KNMI_Stations.Naam_weerstation],overzicht_per_locatie!$D$3,jaar_zip[weeknr],overzicht_per_locatie!$B23)/COUNTIFS(jaar_zip[KNMI_Stations.Naam_weerstation],overzicht_per_locatie!$D$3,jaar_zip[weeknr],overzicht_per_locatie!$B23))</f>
        <v/>
      </c>
      <c r="M23" s="23" t="s">
        <v>25</v>
      </c>
    </row>
    <row r="24" spans="2:13" x14ac:dyDescent="0.2">
      <c r="B24" s="32" t="s">
        <v>89</v>
      </c>
      <c r="C24" s="36">
        <f>SUMIFS(jaar_zip[graaddagen],jaar_zip[KNMI_Stations.Naam_weerstation],overzicht_per_locatie!$D$3,jaar_zip[weeknr],overzicht_per_locatie!$B24)</f>
        <v>0</v>
      </c>
      <c r="D24" s="37">
        <f>SUMIFS(jaar_zip[gew. Graaddagen],jaar_zip[KNMI_Stations.Naam_weerstation],overzicht_per_locatie!$D$3,jaar_zip[weeknr],overzicht_per_locatie!$B24)</f>
        <v>0</v>
      </c>
      <c r="E24" s="37">
        <f>SUMIFS(jaar_zip[koeldagen],jaar_zip[KNMI_Stations.Naam_weerstation],overzicht_per_locatie!$D$3,jaar_zip[weeknr],overzicht_per_locatie!$B24)</f>
        <v>0</v>
      </c>
      <c r="F24" s="37" t="str">
        <f>IF(COUNTIFS(jaar_zip[KNMI_Stations.Naam_weerstation],overzicht_per_locatie!$D$3,jaar_zip[weeknr],overzicht_per_locatie!$B24)=0,"",SUMIFS(jaar_zip[etmaaltemperatuur],jaar_zip[KNMI_Stations.Naam_weerstation],overzicht_per_locatie!$D$3,jaar_zip[weeknr],overzicht_per_locatie!$B24)/COUNTIFS(jaar_zip[KNMI_Stations.Naam_weerstation],overzicht_per_locatie!$D$3,jaar_zip[weeknr],overzicht_per_locatie!$B24))</f>
        <v/>
      </c>
      <c r="G24" s="37" t="str">
        <f>IF(COUNTIFS(jaar_zip[KNMI_Stations.Naam_weerstation],overzicht_per_locatie!$D$3,jaar_zip[weeknr],overzicht_per_locatie!$B24)=0,"",SUMIFS(jaar_zip[rel._vochtigheid],jaar_zip[KNMI_Stations.Naam_weerstation],overzicht_per_locatie!$D$3,jaar_zip[weeknr],overzicht_per_locatie!$B24)/COUNTIFS(jaar_zip[KNMI_Stations.Naam_weerstation],overzicht_per_locatie!$D$3,jaar_zip[weeknr],overzicht_per_locatie!$B24))</f>
        <v/>
      </c>
      <c r="H24" s="37" t="str">
        <f>IF(COUNTIFS(jaar_zip[KNMI_Stations.Naam_weerstation],overzicht_per_locatie!$D$3,jaar_zip[weeknr],overzicht_per_locatie!$B24)=0,"",SUMIFS(jaar_zip[windsnelheid],jaar_zip[KNMI_Stations.Naam_weerstation],overzicht_per_locatie!$D$3,jaar_zip[weeknr],overzicht_per_locatie!$B24)/COUNTIFS(jaar_zip[KNMI_Stations.Naam_weerstation],overzicht_per_locatie!$D$3,jaar_zip[weeknr],overzicht_per_locatie!$B24))</f>
        <v/>
      </c>
      <c r="I24" s="37">
        <f>SUMIFS(jaar_zip[neerslag],jaar_zip[KNMI_Stations.Naam_weerstation],overzicht_per_locatie!$D$3,jaar_zip[weeknr],overzicht_per_locatie!$B24)</f>
        <v>0</v>
      </c>
      <c r="J24" s="37" t="str">
        <f>IF(COUNTIFS(jaar_zip[KNMI_Stations.Naam_weerstation],overzicht_per_locatie!$D$3,jaar_zip[weeknr],overzicht_per_locatie!$B24)=0,"",SUMIFS(jaar_zip[globale_straling],jaar_zip[KNMI_Stations.Naam_weerstation],overzicht_per_locatie!$D$3,jaar_zip[weeknr],overzicht_per_locatie!$B24)/COUNTIFS(jaar_zip[KNMI_Stations.Naam_weerstation],overzicht_per_locatie!$D$3,jaar_zip[weeknr],overzicht_per_locatie!$B24))</f>
        <v/>
      </c>
      <c r="K24" s="38" t="str">
        <f>IF(COUNTIFS(jaar_zip[KNMI_Stations.Naam_weerstation],overzicht_per_locatie!$D$3,jaar_zip[weeknr],overzicht_per_locatie!$B24)=0,"",SUMIFS(jaar_zip[luchtdruk],jaar_zip[KNMI_Stations.Naam_weerstation],overzicht_per_locatie!$D$3,jaar_zip[weeknr],overzicht_per_locatie!$B24)/COUNTIFS(jaar_zip[KNMI_Stations.Naam_weerstation],overzicht_per_locatie!$D$3,jaar_zip[weeknr],overzicht_per_locatie!$B24))</f>
        <v/>
      </c>
      <c r="M24" s="23" t="s">
        <v>22</v>
      </c>
    </row>
    <row r="25" spans="2:13" x14ac:dyDescent="0.2">
      <c r="B25" s="31" t="s">
        <v>90</v>
      </c>
      <c r="C25" s="36">
        <f>SUMIFS(jaar_zip[graaddagen],jaar_zip[KNMI_Stations.Naam_weerstation],overzicht_per_locatie!$D$3,jaar_zip[weeknr],overzicht_per_locatie!$B25)</f>
        <v>0</v>
      </c>
      <c r="D25" s="37">
        <f>SUMIFS(jaar_zip[gew. Graaddagen],jaar_zip[KNMI_Stations.Naam_weerstation],overzicht_per_locatie!$D$3,jaar_zip[weeknr],overzicht_per_locatie!$B25)</f>
        <v>0</v>
      </c>
      <c r="E25" s="37">
        <f>SUMIFS(jaar_zip[koeldagen],jaar_zip[KNMI_Stations.Naam_weerstation],overzicht_per_locatie!$D$3,jaar_zip[weeknr],overzicht_per_locatie!$B25)</f>
        <v>0</v>
      </c>
      <c r="F25" s="37" t="str">
        <f>IF(COUNTIFS(jaar_zip[KNMI_Stations.Naam_weerstation],overzicht_per_locatie!$D$3,jaar_zip[weeknr],overzicht_per_locatie!$B25)=0,"",SUMIFS(jaar_zip[etmaaltemperatuur],jaar_zip[KNMI_Stations.Naam_weerstation],overzicht_per_locatie!$D$3,jaar_zip[weeknr],overzicht_per_locatie!$B25)/COUNTIFS(jaar_zip[KNMI_Stations.Naam_weerstation],overzicht_per_locatie!$D$3,jaar_zip[weeknr],overzicht_per_locatie!$B25))</f>
        <v/>
      </c>
      <c r="G25" s="37" t="str">
        <f>IF(COUNTIFS(jaar_zip[KNMI_Stations.Naam_weerstation],overzicht_per_locatie!$D$3,jaar_zip[weeknr],overzicht_per_locatie!$B25)=0,"",SUMIFS(jaar_zip[rel._vochtigheid],jaar_zip[KNMI_Stations.Naam_weerstation],overzicht_per_locatie!$D$3,jaar_zip[weeknr],overzicht_per_locatie!$B25)/COUNTIFS(jaar_zip[KNMI_Stations.Naam_weerstation],overzicht_per_locatie!$D$3,jaar_zip[weeknr],overzicht_per_locatie!$B25))</f>
        <v/>
      </c>
      <c r="H25" s="37" t="str">
        <f>IF(COUNTIFS(jaar_zip[KNMI_Stations.Naam_weerstation],overzicht_per_locatie!$D$3,jaar_zip[weeknr],overzicht_per_locatie!$B25)=0,"",SUMIFS(jaar_zip[windsnelheid],jaar_zip[KNMI_Stations.Naam_weerstation],overzicht_per_locatie!$D$3,jaar_zip[weeknr],overzicht_per_locatie!$B25)/COUNTIFS(jaar_zip[KNMI_Stations.Naam_weerstation],overzicht_per_locatie!$D$3,jaar_zip[weeknr],overzicht_per_locatie!$B25))</f>
        <v/>
      </c>
      <c r="I25" s="37">
        <f>SUMIFS(jaar_zip[neerslag],jaar_zip[KNMI_Stations.Naam_weerstation],overzicht_per_locatie!$D$3,jaar_zip[weeknr],overzicht_per_locatie!$B25)</f>
        <v>0</v>
      </c>
      <c r="J25" s="37" t="str">
        <f>IF(COUNTIFS(jaar_zip[KNMI_Stations.Naam_weerstation],overzicht_per_locatie!$D$3,jaar_zip[weeknr],overzicht_per_locatie!$B25)=0,"",SUMIFS(jaar_zip[globale_straling],jaar_zip[KNMI_Stations.Naam_weerstation],overzicht_per_locatie!$D$3,jaar_zip[weeknr],overzicht_per_locatie!$B25)/COUNTIFS(jaar_zip[KNMI_Stations.Naam_weerstation],overzicht_per_locatie!$D$3,jaar_zip[weeknr],overzicht_per_locatie!$B25))</f>
        <v/>
      </c>
      <c r="K25" s="38" t="str">
        <f>IF(COUNTIFS(jaar_zip[KNMI_Stations.Naam_weerstation],overzicht_per_locatie!$D$3,jaar_zip[weeknr],overzicht_per_locatie!$B25)=0,"",SUMIFS(jaar_zip[luchtdruk],jaar_zip[KNMI_Stations.Naam_weerstation],overzicht_per_locatie!$D$3,jaar_zip[weeknr],overzicht_per_locatie!$B25)/COUNTIFS(jaar_zip[KNMI_Stations.Naam_weerstation],overzicht_per_locatie!$D$3,jaar_zip[weeknr],overzicht_per_locatie!$B25))</f>
        <v/>
      </c>
      <c r="M25" s="23" t="s">
        <v>21</v>
      </c>
    </row>
    <row r="26" spans="2:13" x14ac:dyDescent="0.2">
      <c r="B26" s="32" t="s">
        <v>91</v>
      </c>
      <c r="C26" s="36">
        <f>SUMIFS(jaar_zip[graaddagen],jaar_zip[KNMI_Stations.Naam_weerstation],overzicht_per_locatie!$D$3,jaar_zip[weeknr],overzicht_per_locatie!$B26)</f>
        <v>0</v>
      </c>
      <c r="D26" s="37">
        <f>SUMIFS(jaar_zip[gew. Graaddagen],jaar_zip[KNMI_Stations.Naam_weerstation],overzicht_per_locatie!$D$3,jaar_zip[weeknr],overzicht_per_locatie!$B26)</f>
        <v>0</v>
      </c>
      <c r="E26" s="37">
        <f>SUMIFS(jaar_zip[koeldagen],jaar_zip[KNMI_Stations.Naam_weerstation],overzicht_per_locatie!$D$3,jaar_zip[weeknr],overzicht_per_locatie!$B26)</f>
        <v>0</v>
      </c>
      <c r="F26" s="37" t="str">
        <f>IF(COUNTIFS(jaar_zip[KNMI_Stations.Naam_weerstation],overzicht_per_locatie!$D$3,jaar_zip[weeknr],overzicht_per_locatie!$B26)=0,"",SUMIFS(jaar_zip[etmaaltemperatuur],jaar_zip[KNMI_Stations.Naam_weerstation],overzicht_per_locatie!$D$3,jaar_zip[weeknr],overzicht_per_locatie!$B26)/COUNTIFS(jaar_zip[KNMI_Stations.Naam_weerstation],overzicht_per_locatie!$D$3,jaar_zip[weeknr],overzicht_per_locatie!$B26))</f>
        <v/>
      </c>
      <c r="G26" s="37" t="str">
        <f>IF(COUNTIFS(jaar_zip[KNMI_Stations.Naam_weerstation],overzicht_per_locatie!$D$3,jaar_zip[weeknr],overzicht_per_locatie!$B26)=0,"",SUMIFS(jaar_zip[rel._vochtigheid],jaar_zip[KNMI_Stations.Naam_weerstation],overzicht_per_locatie!$D$3,jaar_zip[weeknr],overzicht_per_locatie!$B26)/COUNTIFS(jaar_zip[KNMI_Stations.Naam_weerstation],overzicht_per_locatie!$D$3,jaar_zip[weeknr],overzicht_per_locatie!$B26))</f>
        <v/>
      </c>
      <c r="H26" s="37" t="str">
        <f>IF(COUNTIFS(jaar_zip[KNMI_Stations.Naam_weerstation],overzicht_per_locatie!$D$3,jaar_zip[weeknr],overzicht_per_locatie!$B26)=0,"",SUMIFS(jaar_zip[windsnelheid],jaar_zip[KNMI_Stations.Naam_weerstation],overzicht_per_locatie!$D$3,jaar_zip[weeknr],overzicht_per_locatie!$B26)/COUNTIFS(jaar_zip[KNMI_Stations.Naam_weerstation],overzicht_per_locatie!$D$3,jaar_zip[weeknr],overzicht_per_locatie!$B26))</f>
        <v/>
      </c>
      <c r="I26" s="37">
        <f>SUMIFS(jaar_zip[neerslag],jaar_zip[KNMI_Stations.Naam_weerstation],overzicht_per_locatie!$D$3,jaar_zip[weeknr],overzicht_per_locatie!$B26)</f>
        <v>0</v>
      </c>
      <c r="J26" s="37" t="str">
        <f>IF(COUNTIFS(jaar_zip[KNMI_Stations.Naam_weerstation],overzicht_per_locatie!$D$3,jaar_zip[weeknr],overzicht_per_locatie!$B26)=0,"",SUMIFS(jaar_zip[globale_straling],jaar_zip[KNMI_Stations.Naam_weerstation],overzicht_per_locatie!$D$3,jaar_zip[weeknr],overzicht_per_locatie!$B26)/COUNTIFS(jaar_zip[KNMI_Stations.Naam_weerstation],overzicht_per_locatie!$D$3,jaar_zip[weeknr],overzicht_per_locatie!$B26))</f>
        <v/>
      </c>
      <c r="K26" s="38" t="str">
        <f>IF(COUNTIFS(jaar_zip[KNMI_Stations.Naam_weerstation],overzicht_per_locatie!$D$3,jaar_zip[weeknr],overzicht_per_locatie!$B26)=0,"",SUMIFS(jaar_zip[luchtdruk],jaar_zip[KNMI_Stations.Naam_weerstation],overzicht_per_locatie!$D$3,jaar_zip[weeknr],overzicht_per_locatie!$B26)/COUNTIFS(jaar_zip[KNMI_Stations.Naam_weerstation],overzicht_per_locatie!$D$3,jaar_zip[weeknr],overzicht_per_locatie!$B26))</f>
        <v/>
      </c>
      <c r="M26" s="23" t="s">
        <v>44</v>
      </c>
    </row>
    <row r="27" spans="2:13" x14ac:dyDescent="0.2">
      <c r="B27" s="31" t="s">
        <v>92</v>
      </c>
      <c r="C27" s="36">
        <f>SUMIFS(jaar_zip[graaddagen],jaar_zip[KNMI_Stations.Naam_weerstation],overzicht_per_locatie!$D$3,jaar_zip[weeknr],overzicht_per_locatie!$B27)</f>
        <v>0</v>
      </c>
      <c r="D27" s="37">
        <f>SUMIFS(jaar_zip[gew. Graaddagen],jaar_zip[KNMI_Stations.Naam_weerstation],overzicht_per_locatie!$D$3,jaar_zip[weeknr],overzicht_per_locatie!$B27)</f>
        <v>0</v>
      </c>
      <c r="E27" s="37">
        <f>SUMIFS(jaar_zip[koeldagen],jaar_zip[KNMI_Stations.Naam_weerstation],overzicht_per_locatie!$D$3,jaar_zip[weeknr],overzicht_per_locatie!$B27)</f>
        <v>0</v>
      </c>
      <c r="F27" s="37" t="str">
        <f>IF(COUNTIFS(jaar_zip[KNMI_Stations.Naam_weerstation],overzicht_per_locatie!$D$3,jaar_zip[weeknr],overzicht_per_locatie!$B27)=0,"",SUMIFS(jaar_zip[etmaaltemperatuur],jaar_zip[KNMI_Stations.Naam_weerstation],overzicht_per_locatie!$D$3,jaar_zip[weeknr],overzicht_per_locatie!$B27)/COUNTIFS(jaar_zip[KNMI_Stations.Naam_weerstation],overzicht_per_locatie!$D$3,jaar_zip[weeknr],overzicht_per_locatie!$B27))</f>
        <v/>
      </c>
      <c r="G27" s="37" t="str">
        <f>IF(COUNTIFS(jaar_zip[KNMI_Stations.Naam_weerstation],overzicht_per_locatie!$D$3,jaar_zip[weeknr],overzicht_per_locatie!$B27)=0,"",SUMIFS(jaar_zip[rel._vochtigheid],jaar_zip[KNMI_Stations.Naam_weerstation],overzicht_per_locatie!$D$3,jaar_zip[weeknr],overzicht_per_locatie!$B27)/COUNTIFS(jaar_zip[KNMI_Stations.Naam_weerstation],overzicht_per_locatie!$D$3,jaar_zip[weeknr],overzicht_per_locatie!$B27))</f>
        <v/>
      </c>
      <c r="H27" s="37" t="str">
        <f>IF(COUNTIFS(jaar_zip[KNMI_Stations.Naam_weerstation],overzicht_per_locatie!$D$3,jaar_zip[weeknr],overzicht_per_locatie!$B27)=0,"",SUMIFS(jaar_zip[windsnelheid],jaar_zip[KNMI_Stations.Naam_weerstation],overzicht_per_locatie!$D$3,jaar_zip[weeknr],overzicht_per_locatie!$B27)/COUNTIFS(jaar_zip[KNMI_Stations.Naam_weerstation],overzicht_per_locatie!$D$3,jaar_zip[weeknr],overzicht_per_locatie!$B27))</f>
        <v/>
      </c>
      <c r="I27" s="37">
        <f>SUMIFS(jaar_zip[neerslag],jaar_zip[KNMI_Stations.Naam_weerstation],overzicht_per_locatie!$D$3,jaar_zip[weeknr],overzicht_per_locatie!$B27)</f>
        <v>0</v>
      </c>
      <c r="J27" s="37" t="str">
        <f>IF(COUNTIFS(jaar_zip[KNMI_Stations.Naam_weerstation],overzicht_per_locatie!$D$3,jaar_zip[weeknr],overzicht_per_locatie!$B27)=0,"",SUMIFS(jaar_zip[globale_straling],jaar_zip[KNMI_Stations.Naam_weerstation],overzicht_per_locatie!$D$3,jaar_zip[weeknr],overzicht_per_locatie!$B27)/COUNTIFS(jaar_zip[KNMI_Stations.Naam_weerstation],overzicht_per_locatie!$D$3,jaar_zip[weeknr],overzicht_per_locatie!$B27))</f>
        <v/>
      </c>
      <c r="K27" s="38" t="str">
        <f>IF(COUNTIFS(jaar_zip[KNMI_Stations.Naam_weerstation],overzicht_per_locatie!$D$3,jaar_zip[weeknr],overzicht_per_locatie!$B27)=0,"",SUMIFS(jaar_zip[luchtdruk],jaar_zip[KNMI_Stations.Naam_weerstation],overzicht_per_locatie!$D$3,jaar_zip[weeknr],overzicht_per_locatie!$B27)/COUNTIFS(jaar_zip[KNMI_Stations.Naam_weerstation],overzicht_per_locatie!$D$3,jaar_zip[weeknr],overzicht_per_locatie!$B27))</f>
        <v/>
      </c>
      <c r="M27" s="23" t="s">
        <v>23</v>
      </c>
    </row>
    <row r="28" spans="2:13" x14ac:dyDescent="0.2">
      <c r="B28" s="32" t="s">
        <v>93</v>
      </c>
      <c r="C28" s="36">
        <f>SUMIFS(jaar_zip[graaddagen],jaar_zip[KNMI_Stations.Naam_weerstation],overzicht_per_locatie!$D$3,jaar_zip[weeknr],overzicht_per_locatie!$B28)</f>
        <v>0</v>
      </c>
      <c r="D28" s="37">
        <f>SUMIFS(jaar_zip[gew. Graaddagen],jaar_zip[KNMI_Stations.Naam_weerstation],overzicht_per_locatie!$D$3,jaar_zip[weeknr],overzicht_per_locatie!$B28)</f>
        <v>0</v>
      </c>
      <c r="E28" s="37">
        <f>SUMIFS(jaar_zip[koeldagen],jaar_zip[KNMI_Stations.Naam_weerstation],overzicht_per_locatie!$D$3,jaar_zip[weeknr],overzicht_per_locatie!$B28)</f>
        <v>0</v>
      </c>
      <c r="F28" s="37" t="str">
        <f>IF(COUNTIFS(jaar_zip[KNMI_Stations.Naam_weerstation],overzicht_per_locatie!$D$3,jaar_zip[weeknr],overzicht_per_locatie!$B28)=0,"",SUMIFS(jaar_zip[etmaaltemperatuur],jaar_zip[KNMI_Stations.Naam_weerstation],overzicht_per_locatie!$D$3,jaar_zip[weeknr],overzicht_per_locatie!$B28)/COUNTIFS(jaar_zip[KNMI_Stations.Naam_weerstation],overzicht_per_locatie!$D$3,jaar_zip[weeknr],overzicht_per_locatie!$B28))</f>
        <v/>
      </c>
      <c r="G28" s="37" t="str">
        <f>IF(COUNTIFS(jaar_zip[KNMI_Stations.Naam_weerstation],overzicht_per_locatie!$D$3,jaar_zip[weeknr],overzicht_per_locatie!$B28)=0,"",SUMIFS(jaar_zip[rel._vochtigheid],jaar_zip[KNMI_Stations.Naam_weerstation],overzicht_per_locatie!$D$3,jaar_zip[weeknr],overzicht_per_locatie!$B28)/COUNTIFS(jaar_zip[KNMI_Stations.Naam_weerstation],overzicht_per_locatie!$D$3,jaar_zip[weeknr],overzicht_per_locatie!$B28))</f>
        <v/>
      </c>
      <c r="H28" s="37" t="str">
        <f>IF(COUNTIFS(jaar_zip[KNMI_Stations.Naam_weerstation],overzicht_per_locatie!$D$3,jaar_zip[weeknr],overzicht_per_locatie!$B28)=0,"",SUMIFS(jaar_zip[windsnelheid],jaar_zip[KNMI_Stations.Naam_weerstation],overzicht_per_locatie!$D$3,jaar_zip[weeknr],overzicht_per_locatie!$B28)/COUNTIFS(jaar_zip[KNMI_Stations.Naam_weerstation],overzicht_per_locatie!$D$3,jaar_zip[weeknr],overzicht_per_locatie!$B28))</f>
        <v/>
      </c>
      <c r="I28" s="37">
        <f>SUMIFS(jaar_zip[neerslag],jaar_zip[KNMI_Stations.Naam_weerstation],overzicht_per_locatie!$D$3,jaar_zip[weeknr],overzicht_per_locatie!$B28)</f>
        <v>0</v>
      </c>
      <c r="J28" s="37" t="str">
        <f>IF(COUNTIFS(jaar_zip[KNMI_Stations.Naam_weerstation],overzicht_per_locatie!$D$3,jaar_zip[weeknr],overzicht_per_locatie!$B28)=0,"",SUMIFS(jaar_zip[globale_straling],jaar_zip[KNMI_Stations.Naam_weerstation],overzicht_per_locatie!$D$3,jaar_zip[weeknr],overzicht_per_locatie!$B28)/COUNTIFS(jaar_zip[KNMI_Stations.Naam_weerstation],overzicht_per_locatie!$D$3,jaar_zip[weeknr],overzicht_per_locatie!$B28))</f>
        <v/>
      </c>
      <c r="K28" s="38" t="str">
        <f>IF(COUNTIFS(jaar_zip[KNMI_Stations.Naam_weerstation],overzicht_per_locatie!$D$3,jaar_zip[weeknr],overzicht_per_locatie!$B28)=0,"",SUMIFS(jaar_zip[luchtdruk],jaar_zip[KNMI_Stations.Naam_weerstation],overzicht_per_locatie!$D$3,jaar_zip[weeknr],overzicht_per_locatie!$B28)/COUNTIFS(jaar_zip[KNMI_Stations.Naam_weerstation],overzicht_per_locatie!$D$3,jaar_zip[weeknr],overzicht_per_locatie!$B28))</f>
        <v/>
      </c>
      <c r="M28" s="23" t="s">
        <v>30</v>
      </c>
    </row>
    <row r="29" spans="2:13" x14ac:dyDescent="0.2">
      <c r="B29" s="31" t="s">
        <v>94</v>
      </c>
      <c r="C29" s="36">
        <f>SUMIFS(jaar_zip[graaddagen],jaar_zip[KNMI_Stations.Naam_weerstation],overzicht_per_locatie!$D$3,jaar_zip[weeknr],overzicht_per_locatie!$B29)</f>
        <v>0</v>
      </c>
      <c r="D29" s="37">
        <f>SUMIFS(jaar_zip[gew. Graaddagen],jaar_zip[KNMI_Stations.Naam_weerstation],overzicht_per_locatie!$D$3,jaar_zip[weeknr],overzicht_per_locatie!$B29)</f>
        <v>0</v>
      </c>
      <c r="E29" s="37">
        <f>SUMIFS(jaar_zip[koeldagen],jaar_zip[KNMI_Stations.Naam_weerstation],overzicht_per_locatie!$D$3,jaar_zip[weeknr],overzicht_per_locatie!$B29)</f>
        <v>0</v>
      </c>
      <c r="F29" s="37" t="str">
        <f>IF(COUNTIFS(jaar_zip[KNMI_Stations.Naam_weerstation],overzicht_per_locatie!$D$3,jaar_zip[weeknr],overzicht_per_locatie!$B29)=0,"",SUMIFS(jaar_zip[etmaaltemperatuur],jaar_zip[KNMI_Stations.Naam_weerstation],overzicht_per_locatie!$D$3,jaar_zip[weeknr],overzicht_per_locatie!$B29)/COUNTIFS(jaar_zip[KNMI_Stations.Naam_weerstation],overzicht_per_locatie!$D$3,jaar_zip[weeknr],overzicht_per_locatie!$B29))</f>
        <v/>
      </c>
      <c r="G29" s="37" t="str">
        <f>IF(COUNTIFS(jaar_zip[KNMI_Stations.Naam_weerstation],overzicht_per_locatie!$D$3,jaar_zip[weeknr],overzicht_per_locatie!$B29)=0,"",SUMIFS(jaar_zip[rel._vochtigheid],jaar_zip[KNMI_Stations.Naam_weerstation],overzicht_per_locatie!$D$3,jaar_zip[weeknr],overzicht_per_locatie!$B29)/COUNTIFS(jaar_zip[KNMI_Stations.Naam_weerstation],overzicht_per_locatie!$D$3,jaar_zip[weeknr],overzicht_per_locatie!$B29))</f>
        <v/>
      </c>
      <c r="H29" s="37" t="str">
        <f>IF(COUNTIFS(jaar_zip[KNMI_Stations.Naam_weerstation],overzicht_per_locatie!$D$3,jaar_zip[weeknr],overzicht_per_locatie!$B29)=0,"",SUMIFS(jaar_zip[windsnelheid],jaar_zip[KNMI_Stations.Naam_weerstation],overzicht_per_locatie!$D$3,jaar_zip[weeknr],overzicht_per_locatie!$B29)/COUNTIFS(jaar_zip[KNMI_Stations.Naam_weerstation],overzicht_per_locatie!$D$3,jaar_zip[weeknr],overzicht_per_locatie!$B29))</f>
        <v/>
      </c>
      <c r="I29" s="37">
        <f>SUMIFS(jaar_zip[neerslag],jaar_zip[KNMI_Stations.Naam_weerstation],overzicht_per_locatie!$D$3,jaar_zip[weeknr],overzicht_per_locatie!$B29)</f>
        <v>0</v>
      </c>
      <c r="J29" s="37" t="str">
        <f>IF(COUNTIFS(jaar_zip[KNMI_Stations.Naam_weerstation],overzicht_per_locatie!$D$3,jaar_zip[weeknr],overzicht_per_locatie!$B29)=0,"",SUMIFS(jaar_zip[globale_straling],jaar_zip[KNMI_Stations.Naam_weerstation],overzicht_per_locatie!$D$3,jaar_zip[weeknr],overzicht_per_locatie!$B29)/COUNTIFS(jaar_zip[KNMI_Stations.Naam_weerstation],overzicht_per_locatie!$D$3,jaar_zip[weeknr],overzicht_per_locatie!$B29))</f>
        <v/>
      </c>
      <c r="K29" s="38" t="str">
        <f>IF(COUNTIFS(jaar_zip[KNMI_Stations.Naam_weerstation],overzicht_per_locatie!$D$3,jaar_zip[weeknr],overzicht_per_locatie!$B29)=0,"",SUMIFS(jaar_zip[luchtdruk],jaar_zip[KNMI_Stations.Naam_weerstation],overzicht_per_locatie!$D$3,jaar_zip[weeknr],overzicht_per_locatie!$B29)/COUNTIFS(jaar_zip[KNMI_Stations.Naam_weerstation],overzicht_per_locatie!$D$3,jaar_zip[weeknr],overzicht_per_locatie!$B29))</f>
        <v/>
      </c>
      <c r="M29" s="23" t="s">
        <v>37</v>
      </c>
    </row>
    <row r="30" spans="2:13" x14ac:dyDescent="0.2">
      <c r="B30" s="32" t="s">
        <v>95</v>
      </c>
      <c r="C30" s="36">
        <f>SUMIFS(jaar_zip[graaddagen],jaar_zip[KNMI_Stations.Naam_weerstation],overzicht_per_locatie!$D$3,jaar_zip[weeknr],overzicht_per_locatie!$B30)</f>
        <v>0</v>
      </c>
      <c r="D30" s="37">
        <f>SUMIFS(jaar_zip[gew. Graaddagen],jaar_zip[KNMI_Stations.Naam_weerstation],overzicht_per_locatie!$D$3,jaar_zip[weeknr],overzicht_per_locatie!$B30)</f>
        <v>0</v>
      </c>
      <c r="E30" s="37">
        <f>SUMIFS(jaar_zip[koeldagen],jaar_zip[KNMI_Stations.Naam_weerstation],overzicht_per_locatie!$D$3,jaar_zip[weeknr],overzicht_per_locatie!$B30)</f>
        <v>0</v>
      </c>
      <c r="F30" s="37" t="str">
        <f>IF(COUNTIFS(jaar_zip[KNMI_Stations.Naam_weerstation],overzicht_per_locatie!$D$3,jaar_zip[weeknr],overzicht_per_locatie!$B30)=0,"",SUMIFS(jaar_zip[etmaaltemperatuur],jaar_zip[KNMI_Stations.Naam_weerstation],overzicht_per_locatie!$D$3,jaar_zip[weeknr],overzicht_per_locatie!$B30)/COUNTIFS(jaar_zip[KNMI_Stations.Naam_weerstation],overzicht_per_locatie!$D$3,jaar_zip[weeknr],overzicht_per_locatie!$B30))</f>
        <v/>
      </c>
      <c r="G30" s="37" t="str">
        <f>IF(COUNTIFS(jaar_zip[KNMI_Stations.Naam_weerstation],overzicht_per_locatie!$D$3,jaar_zip[weeknr],overzicht_per_locatie!$B30)=0,"",SUMIFS(jaar_zip[rel._vochtigheid],jaar_zip[KNMI_Stations.Naam_weerstation],overzicht_per_locatie!$D$3,jaar_zip[weeknr],overzicht_per_locatie!$B30)/COUNTIFS(jaar_zip[KNMI_Stations.Naam_weerstation],overzicht_per_locatie!$D$3,jaar_zip[weeknr],overzicht_per_locatie!$B30))</f>
        <v/>
      </c>
      <c r="H30" s="37" t="str">
        <f>IF(COUNTIFS(jaar_zip[KNMI_Stations.Naam_weerstation],overzicht_per_locatie!$D$3,jaar_zip[weeknr],overzicht_per_locatie!$B30)=0,"",SUMIFS(jaar_zip[windsnelheid],jaar_zip[KNMI_Stations.Naam_weerstation],overzicht_per_locatie!$D$3,jaar_zip[weeknr],overzicht_per_locatie!$B30)/COUNTIFS(jaar_zip[KNMI_Stations.Naam_weerstation],overzicht_per_locatie!$D$3,jaar_zip[weeknr],overzicht_per_locatie!$B30))</f>
        <v/>
      </c>
      <c r="I30" s="37">
        <f>SUMIFS(jaar_zip[neerslag],jaar_zip[KNMI_Stations.Naam_weerstation],overzicht_per_locatie!$D$3,jaar_zip[weeknr],overzicht_per_locatie!$B30)</f>
        <v>0</v>
      </c>
      <c r="J30" s="37" t="str">
        <f>IF(COUNTIFS(jaar_zip[KNMI_Stations.Naam_weerstation],overzicht_per_locatie!$D$3,jaar_zip[weeknr],overzicht_per_locatie!$B30)=0,"",SUMIFS(jaar_zip[globale_straling],jaar_zip[KNMI_Stations.Naam_weerstation],overzicht_per_locatie!$D$3,jaar_zip[weeknr],overzicht_per_locatie!$B30)/COUNTIFS(jaar_zip[KNMI_Stations.Naam_weerstation],overzicht_per_locatie!$D$3,jaar_zip[weeknr],overzicht_per_locatie!$B30))</f>
        <v/>
      </c>
      <c r="K30" s="38" t="str">
        <f>IF(COUNTIFS(jaar_zip[KNMI_Stations.Naam_weerstation],overzicht_per_locatie!$D$3,jaar_zip[weeknr],overzicht_per_locatie!$B30)=0,"",SUMIFS(jaar_zip[luchtdruk],jaar_zip[KNMI_Stations.Naam_weerstation],overzicht_per_locatie!$D$3,jaar_zip[weeknr],overzicht_per_locatie!$B30)/COUNTIFS(jaar_zip[KNMI_Stations.Naam_weerstation],overzicht_per_locatie!$D$3,jaar_zip[weeknr],overzicht_per_locatie!$B30))</f>
        <v/>
      </c>
      <c r="M30" s="23" t="s">
        <v>14</v>
      </c>
    </row>
    <row r="31" spans="2:13" x14ac:dyDescent="0.2">
      <c r="B31" s="31" t="s">
        <v>96</v>
      </c>
      <c r="C31" s="36">
        <f>SUMIFS(jaar_zip[graaddagen],jaar_zip[KNMI_Stations.Naam_weerstation],overzicht_per_locatie!$D$3,jaar_zip[weeknr],overzicht_per_locatie!$B31)</f>
        <v>0</v>
      </c>
      <c r="D31" s="37">
        <f>SUMIFS(jaar_zip[gew. Graaddagen],jaar_zip[KNMI_Stations.Naam_weerstation],overzicht_per_locatie!$D$3,jaar_zip[weeknr],overzicht_per_locatie!$B31)</f>
        <v>0</v>
      </c>
      <c r="E31" s="37">
        <f>SUMIFS(jaar_zip[koeldagen],jaar_zip[KNMI_Stations.Naam_weerstation],overzicht_per_locatie!$D$3,jaar_zip[weeknr],overzicht_per_locatie!$B31)</f>
        <v>0</v>
      </c>
      <c r="F31" s="37" t="str">
        <f>IF(COUNTIFS(jaar_zip[KNMI_Stations.Naam_weerstation],overzicht_per_locatie!$D$3,jaar_zip[weeknr],overzicht_per_locatie!$B31)=0,"",SUMIFS(jaar_zip[etmaaltemperatuur],jaar_zip[KNMI_Stations.Naam_weerstation],overzicht_per_locatie!$D$3,jaar_zip[weeknr],overzicht_per_locatie!$B31)/COUNTIFS(jaar_zip[KNMI_Stations.Naam_weerstation],overzicht_per_locatie!$D$3,jaar_zip[weeknr],overzicht_per_locatie!$B31))</f>
        <v/>
      </c>
      <c r="G31" s="37" t="str">
        <f>IF(COUNTIFS(jaar_zip[KNMI_Stations.Naam_weerstation],overzicht_per_locatie!$D$3,jaar_zip[weeknr],overzicht_per_locatie!$B31)=0,"",SUMIFS(jaar_zip[rel._vochtigheid],jaar_zip[KNMI_Stations.Naam_weerstation],overzicht_per_locatie!$D$3,jaar_zip[weeknr],overzicht_per_locatie!$B31)/COUNTIFS(jaar_zip[KNMI_Stations.Naam_weerstation],overzicht_per_locatie!$D$3,jaar_zip[weeknr],overzicht_per_locatie!$B31))</f>
        <v/>
      </c>
      <c r="H31" s="37" t="str">
        <f>IF(COUNTIFS(jaar_zip[KNMI_Stations.Naam_weerstation],overzicht_per_locatie!$D$3,jaar_zip[weeknr],overzicht_per_locatie!$B31)=0,"",SUMIFS(jaar_zip[windsnelheid],jaar_zip[KNMI_Stations.Naam_weerstation],overzicht_per_locatie!$D$3,jaar_zip[weeknr],overzicht_per_locatie!$B31)/COUNTIFS(jaar_zip[KNMI_Stations.Naam_weerstation],overzicht_per_locatie!$D$3,jaar_zip[weeknr],overzicht_per_locatie!$B31))</f>
        <v/>
      </c>
      <c r="I31" s="37">
        <f>SUMIFS(jaar_zip[neerslag],jaar_zip[KNMI_Stations.Naam_weerstation],overzicht_per_locatie!$D$3,jaar_zip[weeknr],overzicht_per_locatie!$B31)</f>
        <v>0</v>
      </c>
      <c r="J31" s="37" t="str">
        <f>IF(COUNTIFS(jaar_zip[KNMI_Stations.Naam_weerstation],overzicht_per_locatie!$D$3,jaar_zip[weeknr],overzicht_per_locatie!$B31)=0,"",SUMIFS(jaar_zip[globale_straling],jaar_zip[KNMI_Stations.Naam_weerstation],overzicht_per_locatie!$D$3,jaar_zip[weeknr],overzicht_per_locatie!$B31)/COUNTIFS(jaar_zip[KNMI_Stations.Naam_weerstation],overzicht_per_locatie!$D$3,jaar_zip[weeknr],overzicht_per_locatie!$B31))</f>
        <v/>
      </c>
      <c r="K31" s="38" t="str">
        <f>IF(COUNTIFS(jaar_zip[KNMI_Stations.Naam_weerstation],overzicht_per_locatie!$D$3,jaar_zip[weeknr],overzicht_per_locatie!$B31)=0,"",SUMIFS(jaar_zip[luchtdruk],jaar_zip[KNMI_Stations.Naam_weerstation],overzicht_per_locatie!$D$3,jaar_zip[weeknr],overzicht_per_locatie!$B31)/COUNTIFS(jaar_zip[KNMI_Stations.Naam_weerstation],overzicht_per_locatie!$D$3,jaar_zip[weeknr],overzicht_per_locatie!$B31))</f>
        <v/>
      </c>
      <c r="M31" s="23" t="s">
        <v>20</v>
      </c>
    </row>
    <row r="32" spans="2:13" x14ac:dyDescent="0.2">
      <c r="B32" s="32" t="s">
        <v>97</v>
      </c>
      <c r="C32" s="36">
        <f>SUMIFS(jaar_zip[graaddagen],jaar_zip[KNMI_Stations.Naam_weerstation],overzicht_per_locatie!$D$3,jaar_zip[weeknr],overzicht_per_locatie!$B32)</f>
        <v>0</v>
      </c>
      <c r="D32" s="37">
        <f>SUMIFS(jaar_zip[gew. Graaddagen],jaar_zip[KNMI_Stations.Naam_weerstation],overzicht_per_locatie!$D$3,jaar_zip[weeknr],overzicht_per_locatie!$B32)</f>
        <v>0</v>
      </c>
      <c r="E32" s="37">
        <f>SUMIFS(jaar_zip[koeldagen],jaar_zip[KNMI_Stations.Naam_weerstation],overzicht_per_locatie!$D$3,jaar_zip[weeknr],overzicht_per_locatie!$B32)</f>
        <v>0</v>
      </c>
      <c r="F32" s="37" t="str">
        <f>IF(COUNTIFS(jaar_zip[KNMI_Stations.Naam_weerstation],overzicht_per_locatie!$D$3,jaar_zip[weeknr],overzicht_per_locatie!$B32)=0,"",SUMIFS(jaar_zip[etmaaltemperatuur],jaar_zip[KNMI_Stations.Naam_weerstation],overzicht_per_locatie!$D$3,jaar_zip[weeknr],overzicht_per_locatie!$B32)/COUNTIFS(jaar_zip[KNMI_Stations.Naam_weerstation],overzicht_per_locatie!$D$3,jaar_zip[weeknr],overzicht_per_locatie!$B32))</f>
        <v/>
      </c>
      <c r="G32" s="37" t="str">
        <f>IF(COUNTIFS(jaar_zip[KNMI_Stations.Naam_weerstation],overzicht_per_locatie!$D$3,jaar_zip[weeknr],overzicht_per_locatie!$B32)=0,"",SUMIFS(jaar_zip[rel._vochtigheid],jaar_zip[KNMI_Stations.Naam_weerstation],overzicht_per_locatie!$D$3,jaar_zip[weeknr],overzicht_per_locatie!$B32)/COUNTIFS(jaar_zip[KNMI_Stations.Naam_weerstation],overzicht_per_locatie!$D$3,jaar_zip[weeknr],overzicht_per_locatie!$B32))</f>
        <v/>
      </c>
      <c r="H32" s="37" t="str">
        <f>IF(COUNTIFS(jaar_zip[KNMI_Stations.Naam_weerstation],overzicht_per_locatie!$D$3,jaar_zip[weeknr],overzicht_per_locatie!$B32)=0,"",SUMIFS(jaar_zip[windsnelheid],jaar_zip[KNMI_Stations.Naam_weerstation],overzicht_per_locatie!$D$3,jaar_zip[weeknr],overzicht_per_locatie!$B32)/COUNTIFS(jaar_zip[KNMI_Stations.Naam_weerstation],overzicht_per_locatie!$D$3,jaar_zip[weeknr],overzicht_per_locatie!$B32))</f>
        <v/>
      </c>
      <c r="I32" s="37">
        <f>SUMIFS(jaar_zip[neerslag],jaar_zip[KNMI_Stations.Naam_weerstation],overzicht_per_locatie!$D$3,jaar_zip[weeknr],overzicht_per_locatie!$B32)</f>
        <v>0</v>
      </c>
      <c r="J32" s="37" t="str">
        <f>IF(COUNTIFS(jaar_zip[KNMI_Stations.Naam_weerstation],overzicht_per_locatie!$D$3,jaar_zip[weeknr],overzicht_per_locatie!$B32)=0,"",SUMIFS(jaar_zip[globale_straling],jaar_zip[KNMI_Stations.Naam_weerstation],overzicht_per_locatie!$D$3,jaar_zip[weeknr],overzicht_per_locatie!$B32)/COUNTIFS(jaar_zip[KNMI_Stations.Naam_weerstation],overzicht_per_locatie!$D$3,jaar_zip[weeknr],overzicht_per_locatie!$B32))</f>
        <v/>
      </c>
      <c r="K32" s="38" t="str">
        <f>IF(COUNTIFS(jaar_zip[KNMI_Stations.Naam_weerstation],overzicht_per_locatie!$D$3,jaar_zip[weeknr],overzicht_per_locatie!$B32)=0,"",SUMIFS(jaar_zip[luchtdruk],jaar_zip[KNMI_Stations.Naam_weerstation],overzicht_per_locatie!$D$3,jaar_zip[weeknr],overzicht_per_locatie!$B32)/COUNTIFS(jaar_zip[KNMI_Stations.Naam_weerstation],overzicht_per_locatie!$D$3,jaar_zip[weeknr],overzicht_per_locatie!$B32))</f>
        <v/>
      </c>
      <c r="M32" s="23" t="s">
        <v>31</v>
      </c>
    </row>
    <row r="33" spans="2:13" x14ac:dyDescent="0.2">
      <c r="B33" s="31" t="s">
        <v>98</v>
      </c>
      <c r="C33" s="36">
        <f>SUMIFS(jaar_zip[graaddagen],jaar_zip[KNMI_Stations.Naam_weerstation],overzicht_per_locatie!$D$3,jaar_zip[weeknr],overzicht_per_locatie!$B33)</f>
        <v>0</v>
      </c>
      <c r="D33" s="37">
        <f>SUMIFS(jaar_zip[gew. Graaddagen],jaar_zip[KNMI_Stations.Naam_weerstation],overzicht_per_locatie!$D$3,jaar_zip[weeknr],overzicht_per_locatie!$B33)</f>
        <v>0</v>
      </c>
      <c r="E33" s="37">
        <f>SUMIFS(jaar_zip[koeldagen],jaar_zip[KNMI_Stations.Naam_weerstation],overzicht_per_locatie!$D$3,jaar_zip[weeknr],overzicht_per_locatie!$B33)</f>
        <v>0</v>
      </c>
      <c r="F33" s="37" t="str">
        <f>IF(COUNTIFS(jaar_zip[KNMI_Stations.Naam_weerstation],overzicht_per_locatie!$D$3,jaar_zip[weeknr],overzicht_per_locatie!$B33)=0,"",SUMIFS(jaar_zip[etmaaltemperatuur],jaar_zip[KNMI_Stations.Naam_weerstation],overzicht_per_locatie!$D$3,jaar_zip[weeknr],overzicht_per_locatie!$B33)/COUNTIFS(jaar_zip[KNMI_Stations.Naam_weerstation],overzicht_per_locatie!$D$3,jaar_zip[weeknr],overzicht_per_locatie!$B33))</f>
        <v/>
      </c>
      <c r="G33" s="37" t="str">
        <f>IF(COUNTIFS(jaar_zip[KNMI_Stations.Naam_weerstation],overzicht_per_locatie!$D$3,jaar_zip[weeknr],overzicht_per_locatie!$B33)=0,"",SUMIFS(jaar_zip[rel._vochtigheid],jaar_zip[KNMI_Stations.Naam_weerstation],overzicht_per_locatie!$D$3,jaar_zip[weeknr],overzicht_per_locatie!$B33)/COUNTIFS(jaar_zip[KNMI_Stations.Naam_weerstation],overzicht_per_locatie!$D$3,jaar_zip[weeknr],overzicht_per_locatie!$B33))</f>
        <v/>
      </c>
      <c r="H33" s="37" t="str">
        <f>IF(COUNTIFS(jaar_zip[KNMI_Stations.Naam_weerstation],overzicht_per_locatie!$D$3,jaar_zip[weeknr],overzicht_per_locatie!$B33)=0,"",SUMIFS(jaar_zip[windsnelheid],jaar_zip[KNMI_Stations.Naam_weerstation],overzicht_per_locatie!$D$3,jaar_zip[weeknr],overzicht_per_locatie!$B33)/COUNTIFS(jaar_zip[KNMI_Stations.Naam_weerstation],overzicht_per_locatie!$D$3,jaar_zip[weeknr],overzicht_per_locatie!$B33))</f>
        <v/>
      </c>
      <c r="I33" s="37">
        <f>SUMIFS(jaar_zip[neerslag],jaar_zip[KNMI_Stations.Naam_weerstation],overzicht_per_locatie!$D$3,jaar_zip[weeknr],overzicht_per_locatie!$B33)</f>
        <v>0</v>
      </c>
      <c r="J33" s="37" t="str">
        <f>IF(COUNTIFS(jaar_zip[KNMI_Stations.Naam_weerstation],overzicht_per_locatie!$D$3,jaar_zip[weeknr],overzicht_per_locatie!$B33)=0,"",SUMIFS(jaar_zip[globale_straling],jaar_zip[KNMI_Stations.Naam_weerstation],overzicht_per_locatie!$D$3,jaar_zip[weeknr],overzicht_per_locatie!$B33)/COUNTIFS(jaar_zip[KNMI_Stations.Naam_weerstation],overzicht_per_locatie!$D$3,jaar_zip[weeknr],overzicht_per_locatie!$B33))</f>
        <v/>
      </c>
      <c r="K33" s="38" t="str">
        <f>IF(COUNTIFS(jaar_zip[KNMI_Stations.Naam_weerstation],overzicht_per_locatie!$D$3,jaar_zip[weeknr],overzicht_per_locatie!$B33)=0,"",SUMIFS(jaar_zip[luchtdruk],jaar_zip[KNMI_Stations.Naam_weerstation],overzicht_per_locatie!$D$3,jaar_zip[weeknr],overzicht_per_locatie!$B33)/COUNTIFS(jaar_zip[KNMI_Stations.Naam_weerstation],overzicht_per_locatie!$D$3,jaar_zip[weeknr],overzicht_per_locatie!$B33))</f>
        <v/>
      </c>
      <c r="M33" s="23" t="s">
        <v>15</v>
      </c>
    </row>
    <row r="34" spans="2:13" x14ac:dyDescent="0.2">
      <c r="B34" s="32" t="s">
        <v>99</v>
      </c>
      <c r="C34" s="36">
        <f>SUMIFS(jaar_zip[graaddagen],jaar_zip[KNMI_Stations.Naam_weerstation],overzicht_per_locatie!$D$3,jaar_zip[weeknr],overzicht_per_locatie!$B34)</f>
        <v>0</v>
      </c>
      <c r="D34" s="37">
        <f>SUMIFS(jaar_zip[gew. Graaddagen],jaar_zip[KNMI_Stations.Naam_weerstation],overzicht_per_locatie!$D$3,jaar_zip[weeknr],overzicht_per_locatie!$B34)</f>
        <v>0</v>
      </c>
      <c r="E34" s="37">
        <f>SUMIFS(jaar_zip[koeldagen],jaar_zip[KNMI_Stations.Naam_weerstation],overzicht_per_locatie!$D$3,jaar_zip[weeknr],overzicht_per_locatie!$B34)</f>
        <v>0</v>
      </c>
      <c r="F34" s="37" t="str">
        <f>IF(COUNTIFS(jaar_zip[KNMI_Stations.Naam_weerstation],overzicht_per_locatie!$D$3,jaar_zip[weeknr],overzicht_per_locatie!$B34)=0,"",SUMIFS(jaar_zip[etmaaltemperatuur],jaar_zip[KNMI_Stations.Naam_weerstation],overzicht_per_locatie!$D$3,jaar_zip[weeknr],overzicht_per_locatie!$B34)/COUNTIFS(jaar_zip[KNMI_Stations.Naam_weerstation],overzicht_per_locatie!$D$3,jaar_zip[weeknr],overzicht_per_locatie!$B34))</f>
        <v/>
      </c>
      <c r="G34" s="37" t="str">
        <f>IF(COUNTIFS(jaar_zip[KNMI_Stations.Naam_weerstation],overzicht_per_locatie!$D$3,jaar_zip[weeknr],overzicht_per_locatie!$B34)=0,"",SUMIFS(jaar_zip[rel._vochtigheid],jaar_zip[KNMI_Stations.Naam_weerstation],overzicht_per_locatie!$D$3,jaar_zip[weeknr],overzicht_per_locatie!$B34)/COUNTIFS(jaar_zip[KNMI_Stations.Naam_weerstation],overzicht_per_locatie!$D$3,jaar_zip[weeknr],overzicht_per_locatie!$B34))</f>
        <v/>
      </c>
      <c r="H34" s="37" t="str">
        <f>IF(COUNTIFS(jaar_zip[KNMI_Stations.Naam_weerstation],overzicht_per_locatie!$D$3,jaar_zip[weeknr],overzicht_per_locatie!$B34)=0,"",SUMIFS(jaar_zip[windsnelheid],jaar_zip[KNMI_Stations.Naam_weerstation],overzicht_per_locatie!$D$3,jaar_zip[weeknr],overzicht_per_locatie!$B34)/COUNTIFS(jaar_zip[KNMI_Stations.Naam_weerstation],overzicht_per_locatie!$D$3,jaar_zip[weeknr],overzicht_per_locatie!$B34))</f>
        <v/>
      </c>
      <c r="I34" s="37">
        <f>SUMIFS(jaar_zip[neerslag],jaar_zip[KNMI_Stations.Naam_weerstation],overzicht_per_locatie!$D$3,jaar_zip[weeknr],overzicht_per_locatie!$B34)</f>
        <v>0</v>
      </c>
      <c r="J34" s="37" t="str">
        <f>IF(COUNTIFS(jaar_zip[KNMI_Stations.Naam_weerstation],overzicht_per_locatie!$D$3,jaar_zip[weeknr],overzicht_per_locatie!$B34)=0,"",SUMIFS(jaar_zip[globale_straling],jaar_zip[KNMI_Stations.Naam_weerstation],overzicht_per_locatie!$D$3,jaar_zip[weeknr],overzicht_per_locatie!$B34)/COUNTIFS(jaar_zip[KNMI_Stations.Naam_weerstation],overzicht_per_locatie!$D$3,jaar_zip[weeknr],overzicht_per_locatie!$B34))</f>
        <v/>
      </c>
      <c r="K34" s="38" t="str">
        <f>IF(COUNTIFS(jaar_zip[KNMI_Stations.Naam_weerstation],overzicht_per_locatie!$D$3,jaar_zip[weeknr],overzicht_per_locatie!$B34)=0,"",SUMIFS(jaar_zip[luchtdruk],jaar_zip[KNMI_Stations.Naam_weerstation],overzicht_per_locatie!$D$3,jaar_zip[weeknr],overzicht_per_locatie!$B34)/COUNTIFS(jaar_zip[KNMI_Stations.Naam_weerstation],overzicht_per_locatie!$D$3,jaar_zip[weeknr],overzicht_per_locatie!$B34))</f>
        <v/>
      </c>
      <c r="M34" s="23" t="s">
        <v>32</v>
      </c>
    </row>
    <row r="35" spans="2:13" x14ac:dyDescent="0.2">
      <c r="B35" s="31" t="s">
        <v>100</v>
      </c>
      <c r="C35" s="36">
        <f>SUMIFS(jaar_zip[graaddagen],jaar_zip[KNMI_Stations.Naam_weerstation],overzicht_per_locatie!$D$3,jaar_zip[weeknr],overzicht_per_locatie!$B35)</f>
        <v>0</v>
      </c>
      <c r="D35" s="37">
        <f>SUMIFS(jaar_zip[gew. Graaddagen],jaar_zip[KNMI_Stations.Naam_weerstation],overzicht_per_locatie!$D$3,jaar_zip[weeknr],overzicht_per_locatie!$B35)</f>
        <v>0</v>
      </c>
      <c r="E35" s="37">
        <f>SUMIFS(jaar_zip[koeldagen],jaar_zip[KNMI_Stations.Naam_weerstation],overzicht_per_locatie!$D$3,jaar_zip[weeknr],overzicht_per_locatie!$B35)</f>
        <v>0</v>
      </c>
      <c r="F35" s="37" t="str">
        <f>IF(COUNTIFS(jaar_zip[KNMI_Stations.Naam_weerstation],overzicht_per_locatie!$D$3,jaar_zip[weeknr],overzicht_per_locatie!$B35)=0,"",SUMIFS(jaar_zip[etmaaltemperatuur],jaar_zip[KNMI_Stations.Naam_weerstation],overzicht_per_locatie!$D$3,jaar_zip[weeknr],overzicht_per_locatie!$B35)/COUNTIFS(jaar_zip[KNMI_Stations.Naam_weerstation],overzicht_per_locatie!$D$3,jaar_zip[weeknr],overzicht_per_locatie!$B35))</f>
        <v/>
      </c>
      <c r="G35" s="37" t="str">
        <f>IF(COUNTIFS(jaar_zip[KNMI_Stations.Naam_weerstation],overzicht_per_locatie!$D$3,jaar_zip[weeknr],overzicht_per_locatie!$B35)=0,"",SUMIFS(jaar_zip[rel._vochtigheid],jaar_zip[KNMI_Stations.Naam_weerstation],overzicht_per_locatie!$D$3,jaar_zip[weeknr],overzicht_per_locatie!$B35)/COUNTIFS(jaar_zip[KNMI_Stations.Naam_weerstation],overzicht_per_locatie!$D$3,jaar_zip[weeknr],overzicht_per_locatie!$B35))</f>
        <v/>
      </c>
      <c r="H35" s="37" t="str">
        <f>IF(COUNTIFS(jaar_zip[KNMI_Stations.Naam_weerstation],overzicht_per_locatie!$D$3,jaar_zip[weeknr],overzicht_per_locatie!$B35)=0,"",SUMIFS(jaar_zip[windsnelheid],jaar_zip[KNMI_Stations.Naam_weerstation],overzicht_per_locatie!$D$3,jaar_zip[weeknr],overzicht_per_locatie!$B35)/COUNTIFS(jaar_zip[KNMI_Stations.Naam_weerstation],overzicht_per_locatie!$D$3,jaar_zip[weeknr],overzicht_per_locatie!$B35))</f>
        <v/>
      </c>
      <c r="I35" s="37">
        <f>SUMIFS(jaar_zip[neerslag],jaar_zip[KNMI_Stations.Naam_weerstation],overzicht_per_locatie!$D$3,jaar_zip[weeknr],overzicht_per_locatie!$B35)</f>
        <v>0</v>
      </c>
      <c r="J35" s="37" t="str">
        <f>IF(COUNTIFS(jaar_zip[KNMI_Stations.Naam_weerstation],overzicht_per_locatie!$D$3,jaar_zip[weeknr],overzicht_per_locatie!$B35)=0,"",SUMIFS(jaar_zip[globale_straling],jaar_zip[KNMI_Stations.Naam_weerstation],overzicht_per_locatie!$D$3,jaar_zip[weeknr],overzicht_per_locatie!$B35)/COUNTIFS(jaar_zip[KNMI_Stations.Naam_weerstation],overzicht_per_locatie!$D$3,jaar_zip[weeknr],overzicht_per_locatie!$B35))</f>
        <v/>
      </c>
      <c r="K35" s="38" t="str">
        <f>IF(COUNTIFS(jaar_zip[KNMI_Stations.Naam_weerstation],overzicht_per_locatie!$D$3,jaar_zip[weeknr],overzicht_per_locatie!$B35)=0,"",SUMIFS(jaar_zip[luchtdruk],jaar_zip[KNMI_Stations.Naam_weerstation],overzicht_per_locatie!$D$3,jaar_zip[weeknr],overzicht_per_locatie!$B35)/COUNTIFS(jaar_zip[KNMI_Stations.Naam_weerstation],overzicht_per_locatie!$D$3,jaar_zip[weeknr],overzicht_per_locatie!$B35))</f>
        <v/>
      </c>
      <c r="M35" s="23" t="s">
        <v>42</v>
      </c>
    </row>
    <row r="36" spans="2:13" x14ac:dyDescent="0.2">
      <c r="B36" s="32" t="s">
        <v>101</v>
      </c>
      <c r="C36" s="36">
        <f>SUMIFS(jaar_zip[graaddagen],jaar_zip[KNMI_Stations.Naam_weerstation],overzicht_per_locatie!$D$3,jaar_zip[weeknr],overzicht_per_locatie!$B36)</f>
        <v>0</v>
      </c>
      <c r="D36" s="37">
        <f>SUMIFS(jaar_zip[gew. Graaddagen],jaar_zip[KNMI_Stations.Naam_weerstation],overzicht_per_locatie!$D$3,jaar_zip[weeknr],overzicht_per_locatie!$B36)</f>
        <v>0</v>
      </c>
      <c r="E36" s="37">
        <f>SUMIFS(jaar_zip[koeldagen],jaar_zip[KNMI_Stations.Naam_weerstation],overzicht_per_locatie!$D$3,jaar_zip[weeknr],overzicht_per_locatie!$B36)</f>
        <v>0</v>
      </c>
      <c r="F36" s="37" t="str">
        <f>IF(COUNTIFS(jaar_zip[KNMI_Stations.Naam_weerstation],overzicht_per_locatie!$D$3,jaar_zip[weeknr],overzicht_per_locatie!$B36)=0,"",SUMIFS(jaar_zip[etmaaltemperatuur],jaar_zip[KNMI_Stations.Naam_weerstation],overzicht_per_locatie!$D$3,jaar_zip[weeknr],overzicht_per_locatie!$B36)/COUNTIFS(jaar_zip[KNMI_Stations.Naam_weerstation],overzicht_per_locatie!$D$3,jaar_zip[weeknr],overzicht_per_locatie!$B36))</f>
        <v/>
      </c>
      <c r="G36" s="37" t="str">
        <f>IF(COUNTIFS(jaar_zip[KNMI_Stations.Naam_weerstation],overzicht_per_locatie!$D$3,jaar_zip[weeknr],overzicht_per_locatie!$B36)=0,"",SUMIFS(jaar_zip[rel._vochtigheid],jaar_zip[KNMI_Stations.Naam_weerstation],overzicht_per_locatie!$D$3,jaar_zip[weeknr],overzicht_per_locatie!$B36)/COUNTIFS(jaar_zip[KNMI_Stations.Naam_weerstation],overzicht_per_locatie!$D$3,jaar_zip[weeknr],overzicht_per_locatie!$B36))</f>
        <v/>
      </c>
      <c r="H36" s="37" t="str">
        <f>IF(COUNTIFS(jaar_zip[KNMI_Stations.Naam_weerstation],overzicht_per_locatie!$D$3,jaar_zip[weeknr],overzicht_per_locatie!$B36)=0,"",SUMIFS(jaar_zip[windsnelheid],jaar_zip[KNMI_Stations.Naam_weerstation],overzicht_per_locatie!$D$3,jaar_zip[weeknr],overzicht_per_locatie!$B36)/COUNTIFS(jaar_zip[KNMI_Stations.Naam_weerstation],overzicht_per_locatie!$D$3,jaar_zip[weeknr],overzicht_per_locatie!$B36))</f>
        <v/>
      </c>
      <c r="I36" s="37">
        <f>SUMIFS(jaar_zip[neerslag],jaar_zip[KNMI_Stations.Naam_weerstation],overzicht_per_locatie!$D$3,jaar_zip[weeknr],overzicht_per_locatie!$B36)</f>
        <v>0</v>
      </c>
      <c r="J36" s="37" t="str">
        <f>IF(COUNTIFS(jaar_zip[KNMI_Stations.Naam_weerstation],overzicht_per_locatie!$D$3,jaar_zip[weeknr],overzicht_per_locatie!$B36)=0,"",SUMIFS(jaar_zip[globale_straling],jaar_zip[KNMI_Stations.Naam_weerstation],overzicht_per_locatie!$D$3,jaar_zip[weeknr],overzicht_per_locatie!$B36)/COUNTIFS(jaar_zip[KNMI_Stations.Naam_weerstation],overzicht_per_locatie!$D$3,jaar_zip[weeknr],overzicht_per_locatie!$B36))</f>
        <v/>
      </c>
      <c r="K36" s="38" t="str">
        <f>IF(COUNTIFS(jaar_zip[KNMI_Stations.Naam_weerstation],overzicht_per_locatie!$D$3,jaar_zip[weeknr],overzicht_per_locatie!$B36)=0,"",SUMIFS(jaar_zip[luchtdruk],jaar_zip[KNMI_Stations.Naam_weerstation],overzicht_per_locatie!$D$3,jaar_zip[weeknr],overzicht_per_locatie!$B36)/COUNTIFS(jaar_zip[KNMI_Stations.Naam_weerstation],overzicht_per_locatie!$D$3,jaar_zip[weeknr],overzicht_per_locatie!$B36))</f>
        <v/>
      </c>
      <c r="M36" s="26" t="s">
        <v>12</v>
      </c>
    </row>
    <row r="37" spans="2:13" x14ac:dyDescent="0.2">
      <c r="B37" s="31" t="s">
        <v>102</v>
      </c>
      <c r="C37" s="36">
        <f>SUMIFS(jaar_zip[graaddagen],jaar_zip[KNMI_Stations.Naam_weerstation],overzicht_per_locatie!$D$3,jaar_zip[weeknr],overzicht_per_locatie!$B37)</f>
        <v>0</v>
      </c>
      <c r="D37" s="37">
        <f>SUMIFS(jaar_zip[gew. Graaddagen],jaar_zip[KNMI_Stations.Naam_weerstation],overzicht_per_locatie!$D$3,jaar_zip[weeknr],overzicht_per_locatie!$B37)</f>
        <v>0</v>
      </c>
      <c r="E37" s="37">
        <f>SUMIFS(jaar_zip[koeldagen],jaar_zip[KNMI_Stations.Naam_weerstation],overzicht_per_locatie!$D$3,jaar_zip[weeknr],overzicht_per_locatie!$B37)</f>
        <v>0</v>
      </c>
      <c r="F37" s="37" t="str">
        <f>IF(COUNTIFS(jaar_zip[KNMI_Stations.Naam_weerstation],overzicht_per_locatie!$D$3,jaar_zip[weeknr],overzicht_per_locatie!$B37)=0,"",SUMIFS(jaar_zip[etmaaltemperatuur],jaar_zip[KNMI_Stations.Naam_weerstation],overzicht_per_locatie!$D$3,jaar_zip[weeknr],overzicht_per_locatie!$B37)/COUNTIFS(jaar_zip[KNMI_Stations.Naam_weerstation],overzicht_per_locatie!$D$3,jaar_zip[weeknr],overzicht_per_locatie!$B37))</f>
        <v/>
      </c>
      <c r="G37" s="37" t="str">
        <f>IF(COUNTIFS(jaar_zip[KNMI_Stations.Naam_weerstation],overzicht_per_locatie!$D$3,jaar_zip[weeknr],overzicht_per_locatie!$B37)=0,"",SUMIFS(jaar_zip[rel._vochtigheid],jaar_zip[KNMI_Stations.Naam_weerstation],overzicht_per_locatie!$D$3,jaar_zip[weeknr],overzicht_per_locatie!$B37)/COUNTIFS(jaar_zip[KNMI_Stations.Naam_weerstation],overzicht_per_locatie!$D$3,jaar_zip[weeknr],overzicht_per_locatie!$B37))</f>
        <v/>
      </c>
      <c r="H37" s="37" t="str">
        <f>IF(COUNTIFS(jaar_zip[KNMI_Stations.Naam_weerstation],overzicht_per_locatie!$D$3,jaar_zip[weeknr],overzicht_per_locatie!$B37)=0,"",SUMIFS(jaar_zip[windsnelheid],jaar_zip[KNMI_Stations.Naam_weerstation],overzicht_per_locatie!$D$3,jaar_zip[weeknr],overzicht_per_locatie!$B37)/COUNTIFS(jaar_zip[KNMI_Stations.Naam_weerstation],overzicht_per_locatie!$D$3,jaar_zip[weeknr],overzicht_per_locatie!$B37))</f>
        <v/>
      </c>
      <c r="I37" s="37">
        <f>SUMIFS(jaar_zip[neerslag],jaar_zip[KNMI_Stations.Naam_weerstation],overzicht_per_locatie!$D$3,jaar_zip[weeknr],overzicht_per_locatie!$B37)</f>
        <v>0</v>
      </c>
      <c r="J37" s="37" t="str">
        <f>IF(COUNTIFS(jaar_zip[KNMI_Stations.Naam_weerstation],overzicht_per_locatie!$D$3,jaar_zip[weeknr],overzicht_per_locatie!$B37)=0,"",SUMIFS(jaar_zip[globale_straling],jaar_zip[KNMI_Stations.Naam_weerstation],overzicht_per_locatie!$D$3,jaar_zip[weeknr],overzicht_per_locatie!$B37)/COUNTIFS(jaar_zip[KNMI_Stations.Naam_weerstation],overzicht_per_locatie!$D$3,jaar_zip[weeknr],overzicht_per_locatie!$B37))</f>
        <v/>
      </c>
      <c r="K37" s="38" t="str">
        <f>IF(COUNTIFS(jaar_zip[KNMI_Stations.Naam_weerstation],overzicht_per_locatie!$D$3,jaar_zip[weeknr],overzicht_per_locatie!$B37)=0,"",SUMIFS(jaar_zip[luchtdruk],jaar_zip[KNMI_Stations.Naam_weerstation],overzicht_per_locatie!$D$3,jaar_zip[weeknr],overzicht_per_locatie!$B37)/COUNTIFS(jaar_zip[KNMI_Stations.Naam_weerstation],overzicht_per_locatie!$D$3,jaar_zip[weeknr],overzicht_per_locatie!$B37))</f>
        <v/>
      </c>
      <c r="M37" s="23" t="s">
        <v>33</v>
      </c>
    </row>
    <row r="38" spans="2:13" x14ac:dyDescent="0.2">
      <c r="B38" s="32" t="s">
        <v>103</v>
      </c>
      <c r="C38" s="36">
        <f>SUMIFS(jaar_zip[graaddagen],jaar_zip[KNMI_Stations.Naam_weerstation],overzicht_per_locatie!$D$3,jaar_zip[weeknr],overzicht_per_locatie!$B38)</f>
        <v>0</v>
      </c>
      <c r="D38" s="37">
        <f>SUMIFS(jaar_zip[gew. Graaddagen],jaar_zip[KNMI_Stations.Naam_weerstation],overzicht_per_locatie!$D$3,jaar_zip[weeknr],overzicht_per_locatie!$B38)</f>
        <v>0</v>
      </c>
      <c r="E38" s="37">
        <f>SUMIFS(jaar_zip[koeldagen],jaar_zip[KNMI_Stations.Naam_weerstation],overzicht_per_locatie!$D$3,jaar_zip[weeknr],overzicht_per_locatie!$B38)</f>
        <v>0</v>
      </c>
      <c r="F38" s="37" t="str">
        <f>IF(COUNTIFS(jaar_zip[KNMI_Stations.Naam_weerstation],overzicht_per_locatie!$D$3,jaar_zip[weeknr],overzicht_per_locatie!$B38)=0,"",SUMIFS(jaar_zip[etmaaltemperatuur],jaar_zip[KNMI_Stations.Naam_weerstation],overzicht_per_locatie!$D$3,jaar_zip[weeknr],overzicht_per_locatie!$B38)/COUNTIFS(jaar_zip[KNMI_Stations.Naam_weerstation],overzicht_per_locatie!$D$3,jaar_zip[weeknr],overzicht_per_locatie!$B38))</f>
        <v/>
      </c>
      <c r="G38" s="37" t="str">
        <f>IF(COUNTIFS(jaar_zip[KNMI_Stations.Naam_weerstation],overzicht_per_locatie!$D$3,jaar_zip[weeknr],overzicht_per_locatie!$B38)=0,"",SUMIFS(jaar_zip[rel._vochtigheid],jaar_zip[KNMI_Stations.Naam_weerstation],overzicht_per_locatie!$D$3,jaar_zip[weeknr],overzicht_per_locatie!$B38)/COUNTIFS(jaar_zip[KNMI_Stations.Naam_weerstation],overzicht_per_locatie!$D$3,jaar_zip[weeknr],overzicht_per_locatie!$B38))</f>
        <v/>
      </c>
      <c r="H38" s="37" t="str">
        <f>IF(COUNTIFS(jaar_zip[KNMI_Stations.Naam_weerstation],overzicht_per_locatie!$D$3,jaar_zip[weeknr],overzicht_per_locatie!$B38)=0,"",SUMIFS(jaar_zip[windsnelheid],jaar_zip[KNMI_Stations.Naam_weerstation],overzicht_per_locatie!$D$3,jaar_zip[weeknr],overzicht_per_locatie!$B38)/COUNTIFS(jaar_zip[KNMI_Stations.Naam_weerstation],overzicht_per_locatie!$D$3,jaar_zip[weeknr],overzicht_per_locatie!$B38))</f>
        <v/>
      </c>
      <c r="I38" s="37">
        <f>SUMIFS(jaar_zip[neerslag],jaar_zip[KNMI_Stations.Naam_weerstation],overzicht_per_locatie!$D$3,jaar_zip[weeknr],overzicht_per_locatie!$B38)</f>
        <v>0</v>
      </c>
      <c r="J38" s="37" t="str">
        <f>IF(COUNTIFS(jaar_zip[KNMI_Stations.Naam_weerstation],overzicht_per_locatie!$D$3,jaar_zip[weeknr],overzicht_per_locatie!$B38)=0,"",SUMIFS(jaar_zip[globale_straling],jaar_zip[KNMI_Stations.Naam_weerstation],overzicht_per_locatie!$D$3,jaar_zip[weeknr],overzicht_per_locatie!$B38)/COUNTIFS(jaar_zip[KNMI_Stations.Naam_weerstation],overzicht_per_locatie!$D$3,jaar_zip[weeknr],overzicht_per_locatie!$B38))</f>
        <v/>
      </c>
      <c r="K38" s="38" t="str">
        <f>IF(COUNTIFS(jaar_zip[KNMI_Stations.Naam_weerstation],overzicht_per_locatie!$D$3,jaar_zip[weeknr],overzicht_per_locatie!$B38)=0,"",SUMIFS(jaar_zip[luchtdruk],jaar_zip[KNMI_Stations.Naam_weerstation],overzicht_per_locatie!$D$3,jaar_zip[weeknr],overzicht_per_locatie!$B38)/COUNTIFS(jaar_zip[KNMI_Stations.Naam_weerstation],overzicht_per_locatie!$D$3,jaar_zip[weeknr],overzicht_per_locatie!$B38))</f>
        <v/>
      </c>
      <c r="M38" s="23" t="s">
        <v>18</v>
      </c>
    </row>
    <row r="39" spans="2:13" x14ac:dyDescent="0.2">
      <c r="B39" s="31" t="s">
        <v>104</v>
      </c>
      <c r="C39" s="36">
        <f>SUMIFS(jaar_zip[graaddagen],jaar_zip[KNMI_Stations.Naam_weerstation],overzicht_per_locatie!$D$3,jaar_zip[weeknr],overzicht_per_locatie!$B39)</f>
        <v>0</v>
      </c>
      <c r="D39" s="37">
        <f>SUMIFS(jaar_zip[gew. Graaddagen],jaar_zip[KNMI_Stations.Naam_weerstation],overzicht_per_locatie!$D$3,jaar_zip[weeknr],overzicht_per_locatie!$B39)</f>
        <v>0</v>
      </c>
      <c r="E39" s="37">
        <f>SUMIFS(jaar_zip[koeldagen],jaar_zip[KNMI_Stations.Naam_weerstation],overzicht_per_locatie!$D$3,jaar_zip[weeknr],overzicht_per_locatie!$B39)</f>
        <v>0</v>
      </c>
      <c r="F39" s="37" t="str">
        <f>IF(COUNTIFS(jaar_zip[KNMI_Stations.Naam_weerstation],overzicht_per_locatie!$D$3,jaar_zip[weeknr],overzicht_per_locatie!$B39)=0,"",SUMIFS(jaar_zip[etmaaltemperatuur],jaar_zip[KNMI_Stations.Naam_weerstation],overzicht_per_locatie!$D$3,jaar_zip[weeknr],overzicht_per_locatie!$B39)/COUNTIFS(jaar_zip[KNMI_Stations.Naam_weerstation],overzicht_per_locatie!$D$3,jaar_zip[weeknr],overzicht_per_locatie!$B39))</f>
        <v/>
      </c>
      <c r="G39" s="37" t="str">
        <f>IF(COUNTIFS(jaar_zip[KNMI_Stations.Naam_weerstation],overzicht_per_locatie!$D$3,jaar_zip[weeknr],overzicht_per_locatie!$B39)=0,"",SUMIFS(jaar_zip[rel._vochtigheid],jaar_zip[KNMI_Stations.Naam_weerstation],overzicht_per_locatie!$D$3,jaar_zip[weeknr],overzicht_per_locatie!$B39)/COUNTIFS(jaar_zip[KNMI_Stations.Naam_weerstation],overzicht_per_locatie!$D$3,jaar_zip[weeknr],overzicht_per_locatie!$B39))</f>
        <v/>
      </c>
      <c r="H39" s="37" t="str">
        <f>IF(COUNTIFS(jaar_zip[KNMI_Stations.Naam_weerstation],overzicht_per_locatie!$D$3,jaar_zip[weeknr],overzicht_per_locatie!$B39)=0,"",SUMIFS(jaar_zip[windsnelheid],jaar_zip[KNMI_Stations.Naam_weerstation],overzicht_per_locatie!$D$3,jaar_zip[weeknr],overzicht_per_locatie!$B39)/COUNTIFS(jaar_zip[KNMI_Stations.Naam_weerstation],overzicht_per_locatie!$D$3,jaar_zip[weeknr],overzicht_per_locatie!$B39))</f>
        <v/>
      </c>
      <c r="I39" s="37">
        <f>SUMIFS(jaar_zip[neerslag],jaar_zip[KNMI_Stations.Naam_weerstation],overzicht_per_locatie!$D$3,jaar_zip[weeknr],overzicht_per_locatie!$B39)</f>
        <v>0</v>
      </c>
      <c r="J39" s="37" t="str">
        <f>IF(COUNTIFS(jaar_zip[KNMI_Stations.Naam_weerstation],overzicht_per_locatie!$D$3,jaar_zip[weeknr],overzicht_per_locatie!$B39)=0,"",SUMIFS(jaar_zip[globale_straling],jaar_zip[KNMI_Stations.Naam_weerstation],overzicht_per_locatie!$D$3,jaar_zip[weeknr],overzicht_per_locatie!$B39)/COUNTIFS(jaar_zip[KNMI_Stations.Naam_weerstation],overzicht_per_locatie!$D$3,jaar_zip[weeknr],overzicht_per_locatie!$B39))</f>
        <v/>
      </c>
      <c r="K39" s="38" t="str">
        <f>IF(COUNTIFS(jaar_zip[KNMI_Stations.Naam_weerstation],overzicht_per_locatie!$D$3,jaar_zip[weeknr],overzicht_per_locatie!$B39)=0,"",SUMIFS(jaar_zip[luchtdruk],jaar_zip[KNMI_Stations.Naam_weerstation],overzicht_per_locatie!$D$3,jaar_zip[weeknr],overzicht_per_locatie!$B39)/COUNTIFS(jaar_zip[KNMI_Stations.Naam_weerstation],overzicht_per_locatie!$D$3,jaar_zip[weeknr],overzicht_per_locatie!$B39))</f>
        <v/>
      </c>
      <c r="M39" s="23" t="s">
        <v>34</v>
      </c>
    </row>
    <row r="40" spans="2:13" ht="13.5" thickBot="1" x14ac:dyDescent="0.25">
      <c r="B40" s="32" t="s">
        <v>105</v>
      </c>
      <c r="C40" s="36">
        <f>SUMIFS(jaar_zip[graaddagen],jaar_zip[KNMI_Stations.Naam_weerstation],overzicht_per_locatie!$D$3,jaar_zip[weeknr],overzicht_per_locatie!$B40)</f>
        <v>0</v>
      </c>
      <c r="D40" s="37">
        <f>SUMIFS(jaar_zip[gew. Graaddagen],jaar_zip[KNMI_Stations.Naam_weerstation],overzicht_per_locatie!$D$3,jaar_zip[weeknr],overzicht_per_locatie!$B40)</f>
        <v>0</v>
      </c>
      <c r="E40" s="37">
        <f>SUMIFS(jaar_zip[koeldagen],jaar_zip[KNMI_Stations.Naam_weerstation],overzicht_per_locatie!$D$3,jaar_zip[weeknr],overzicht_per_locatie!$B40)</f>
        <v>0</v>
      </c>
      <c r="F40" s="37" t="str">
        <f>IF(COUNTIFS(jaar_zip[KNMI_Stations.Naam_weerstation],overzicht_per_locatie!$D$3,jaar_zip[weeknr],overzicht_per_locatie!$B40)=0,"",SUMIFS(jaar_zip[etmaaltemperatuur],jaar_zip[KNMI_Stations.Naam_weerstation],overzicht_per_locatie!$D$3,jaar_zip[weeknr],overzicht_per_locatie!$B40)/COUNTIFS(jaar_zip[KNMI_Stations.Naam_weerstation],overzicht_per_locatie!$D$3,jaar_zip[weeknr],overzicht_per_locatie!$B40))</f>
        <v/>
      </c>
      <c r="G40" s="37" t="str">
        <f>IF(COUNTIFS(jaar_zip[KNMI_Stations.Naam_weerstation],overzicht_per_locatie!$D$3,jaar_zip[weeknr],overzicht_per_locatie!$B40)=0,"",SUMIFS(jaar_zip[rel._vochtigheid],jaar_zip[KNMI_Stations.Naam_weerstation],overzicht_per_locatie!$D$3,jaar_zip[weeknr],overzicht_per_locatie!$B40)/COUNTIFS(jaar_zip[KNMI_Stations.Naam_weerstation],overzicht_per_locatie!$D$3,jaar_zip[weeknr],overzicht_per_locatie!$B40))</f>
        <v/>
      </c>
      <c r="H40" s="37" t="str">
        <f>IF(COUNTIFS(jaar_zip[KNMI_Stations.Naam_weerstation],overzicht_per_locatie!$D$3,jaar_zip[weeknr],overzicht_per_locatie!$B40)=0,"",SUMIFS(jaar_zip[windsnelheid],jaar_zip[KNMI_Stations.Naam_weerstation],overzicht_per_locatie!$D$3,jaar_zip[weeknr],overzicht_per_locatie!$B40)/COUNTIFS(jaar_zip[KNMI_Stations.Naam_weerstation],overzicht_per_locatie!$D$3,jaar_zip[weeknr],overzicht_per_locatie!$B40))</f>
        <v/>
      </c>
      <c r="I40" s="37">
        <f>SUMIFS(jaar_zip[neerslag],jaar_zip[KNMI_Stations.Naam_weerstation],overzicht_per_locatie!$D$3,jaar_zip[weeknr],overzicht_per_locatie!$B40)</f>
        <v>0</v>
      </c>
      <c r="J40" s="37" t="str">
        <f>IF(COUNTIFS(jaar_zip[KNMI_Stations.Naam_weerstation],overzicht_per_locatie!$D$3,jaar_zip[weeknr],overzicht_per_locatie!$B40)=0,"",SUMIFS(jaar_zip[globale_straling],jaar_zip[KNMI_Stations.Naam_weerstation],overzicht_per_locatie!$D$3,jaar_zip[weeknr],overzicht_per_locatie!$B40)/COUNTIFS(jaar_zip[KNMI_Stations.Naam_weerstation],overzicht_per_locatie!$D$3,jaar_zip[weeknr],overzicht_per_locatie!$B40))</f>
        <v/>
      </c>
      <c r="K40" s="38" t="str">
        <f>IF(COUNTIFS(jaar_zip[KNMI_Stations.Naam_weerstation],overzicht_per_locatie!$D$3,jaar_zip[weeknr],overzicht_per_locatie!$B40)=0,"",SUMIFS(jaar_zip[luchtdruk],jaar_zip[KNMI_Stations.Naam_weerstation],overzicht_per_locatie!$D$3,jaar_zip[weeknr],overzicht_per_locatie!$B40)/COUNTIFS(jaar_zip[KNMI_Stations.Naam_weerstation],overzicht_per_locatie!$D$3,jaar_zip[weeknr],overzicht_per_locatie!$B40))</f>
        <v/>
      </c>
      <c r="M40" s="27" t="s">
        <v>36</v>
      </c>
    </row>
    <row r="41" spans="2:13" x14ac:dyDescent="0.2">
      <c r="B41" s="31" t="s">
        <v>106</v>
      </c>
      <c r="C41" s="36">
        <f>SUMIFS(jaar_zip[graaddagen],jaar_zip[KNMI_Stations.Naam_weerstation],overzicht_per_locatie!$D$3,jaar_zip[weeknr],overzicht_per_locatie!$B41)</f>
        <v>0</v>
      </c>
      <c r="D41" s="37">
        <f>SUMIFS(jaar_zip[gew. Graaddagen],jaar_zip[KNMI_Stations.Naam_weerstation],overzicht_per_locatie!$D$3,jaar_zip[weeknr],overzicht_per_locatie!$B41)</f>
        <v>0</v>
      </c>
      <c r="E41" s="37">
        <f>SUMIFS(jaar_zip[koeldagen],jaar_zip[KNMI_Stations.Naam_weerstation],overzicht_per_locatie!$D$3,jaar_zip[weeknr],overzicht_per_locatie!$B41)</f>
        <v>0</v>
      </c>
      <c r="F41" s="37" t="str">
        <f>IF(COUNTIFS(jaar_zip[KNMI_Stations.Naam_weerstation],overzicht_per_locatie!$D$3,jaar_zip[weeknr],overzicht_per_locatie!$B41)=0,"",SUMIFS(jaar_zip[etmaaltemperatuur],jaar_zip[KNMI_Stations.Naam_weerstation],overzicht_per_locatie!$D$3,jaar_zip[weeknr],overzicht_per_locatie!$B41)/COUNTIFS(jaar_zip[KNMI_Stations.Naam_weerstation],overzicht_per_locatie!$D$3,jaar_zip[weeknr],overzicht_per_locatie!$B41))</f>
        <v/>
      </c>
      <c r="G41" s="37" t="str">
        <f>IF(COUNTIFS(jaar_zip[KNMI_Stations.Naam_weerstation],overzicht_per_locatie!$D$3,jaar_zip[weeknr],overzicht_per_locatie!$B41)=0,"",SUMIFS(jaar_zip[rel._vochtigheid],jaar_zip[KNMI_Stations.Naam_weerstation],overzicht_per_locatie!$D$3,jaar_zip[weeknr],overzicht_per_locatie!$B41)/COUNTIFS(jaar_zip[KNMI_Stations.Naam_weerstation],overzicht_per_locatie!$D$3,jaar_zip[weeknr],overzicht_per_locatie!$B41))</f>
        <v/>
      </c>
      <c r="H41" s="37" t="str">
        <f>IF(COUNTIFS(jaar_zip[KNMI_Stations.Naam_weerstation],overzicht_per_locatie!$D$3,jaar_zip[weeknr],overzicht_per_locatie!$B41)=0,"",SUMIFS(jaar_zip[windsnelheid],jaar_zip[KNMI_Stations.Naam_weerstation],overzicht_per_locatie!$D$3,jaar_zip[weeknr],overzicht_per_locatie!$B41)/COUNTIFS(jaar_zip[KNMI_Stations.Naam_weerstation],overzicht_per_locatie!$D$3,jaar_zip[weeknr],overzicht_per_locatie!$B41))</f>
        <v/>
      </c>
      <c r="I41" s="37">
        <f>SUMIFS(jaar_zip[neerslag],jaar_zip[KNMI_Stations.Naam_weerstation],overzicht_per_locatie!$D$3,jaar_zip[weeknr],overzicht_per_locatie!$B41)</f>
        <v>0</v>
      </c>
      <c r="J41" s="37" t="str">
        <f>IF(COUNTIFS(jaar_zip[KNMI_Stations.Naam_weerstation],overzicht_per_locatie!$D$3,jaar_zip[weeknr],overzicht_per_locatie!$B41)=0,"",SUMIFS(jaar_zip[globale_straling],jaar_zip[KNMI_Stations.Naam_weerstation],overzicht_per_locatie!$D$3,jaar_zip[weeknr],overzicht_per_locatie!$B41)/COUNTIFS(jaar_zip[KNMI_Stations.Naam_weerstation],overzicht_per_locatie!$D$3,jaar_zip[weeknr],overzicht_per_locatie!$B41))</f>
        <v/>
      </c>
      <c r="K41" s="38" t="str">
        <f>IF(COUNTIFS(jaar_zip[KNMI_Stations.Naam_weerstation],overzicht_per_locatie!$D$3,jaar_zip[weeknr],overzicht_per_locatie!$B41)=0,"",SUMIFS(jaar_zip[luchtdruk],jaar_zip[KNMI_Stations.Naam_weerstation],overzicht_per_locatie!$D$3,jaar_zip[weeknr],overzicht_per_locatie!$B41)/COUNTIFS(jaar_zip[KNMI_Stations.Naam_weerstation],overzicht_per_locatie!$D$3,jaar_zip[weeknr],overzicht_per_locatie!$B41))</f>
        <v/>
      </c>
    </row>
    <row r="42" spans="2:13" x14ac:dyDescent="0.2">
      <c r="B42" s="32" t="s">
        <v>107</v>
      </c>
      <c r="C42" s="36">
        <f>SUMIFS(jaar_zip[graaddagen],jaar_zip[KNMI_Stations.Naam_weerstation],overzicht_per_locatie!$D$3,jaar_zip[weeknr],overzicht_per_locatie!$B42)</f>
        <v>0</v>
      </c>
      <c r="D42" s="37">
        <f>SUMIFS(jaar_zip[gew. Graaddagen],jaar_zip[KNMI_Stations.Naam_weerstation],overzicht_per_locatie!$D$3,jaar_zip[weeknr],overzicht_per_locatie!$B42)</f>
        <v>0</v>
      </c>
      <c r="E42" s="37">
        <f>SUMIFS(jaar_zip[koeldagen],jaar_zip[KNMI_Stations.Naam_weerstation],overzicht_per_locatie!$D$3,jaar_zip[weeknr],overzicht_per_locatie!$B42)</f>
        <v>0</v>
      </c>
      <c r="F42" s="37" t="str">
        <f>IF(COUNTIFS(jaar_zip[KNMI_Stations.Naam_weerstation],overzicht_per_locatie!$D$3,jaar_zip[weeknr],overzicht_per_locatie!$B42)=0,"",SUMIFS(jaar_zip[etmaaltemperatuur],jaar_zip[KNMI_Stations.Naam_weerstation],overzicht_per_locatie!$D$3,jaar_zip[weeknr],overzicht_per_locatie!$B42)/COUNTIFS(jaar_zip[KNMI_Stations.Naam_weerstation],overzicht_per_locatie!$D$3,jaar_zip[weeknr],overzicht_per_locatie!$B42))</f>
        <v/>
      </c>
      <c r="G42" s="37" t="str">
        <f>IF(COUNTIFS(jaar_zip[KNMI_Stations.Naam_weerstation],overzicht_per_locatie!$D$3,jaar_zip[weeknr],overzicht_per_locatie!$B42)=0,"",SUMIFS(jaar_zip[rel._vochtigheid],jaar_zip[KNMI_Stations.Naam_weerstation],overzicht_per_locatie!$D$3,jaar_zip[weeknr],overzicht_per_locatie!$B42)/COUNTIFS(jaar_zip[KNMI_Stations.Naam_weerstation],overzicht_per_locatie!$D$3,jaar_zip[weeknr],overzicht_per_locatie!$B42))</f>
        <v/>
      </c>
      <c r="H42" s="37" t="str">
        <f>IF(COUNTIFS(jaar_zip[KNMI_Stations.Naam_weerstation],overzicht_per_locatie!$D$3,jaar_zip[weeknr],overzicht_per_locatie!$B42)=0,"",SUMIFS(jaar_zip[windsnelheid],jaar_zip[KNMI_Stations.Naam_weerstation],overzicht_per_locatie!$D$3,jaar_zip[weeknr],overzicht_per_locatie!$B42)/COUNTIFS(jaar_zip[KNMI_Stations.Naam_weerstation],overzicht_per_locatie!$D$3,jaar_zip[weeknr],overzicht_per_locatie!$B42))</f>
        <v/>
      </c>
      <c r="I42" s="37">
        <f>SUMIFS(jaar_zip[neerslag],jaar_zip[KNMI_Stations.Naam_weerstation],overzicht_per_locatie!$D$3,jaar_zip[weeknr],overzicht_per_locatie!$B42)</f>
        <v>0</v>
      </c>
      <c r="J42" s="37" t="str">
        <f>IF(COUNTIFS(jaar_zip[KNMI_Stations.Naam_weerstation],overzicht_per_locatie!$D$3,jaar_zip[weeknr],overzicht_per_locatie!$B42)=0,"",SUMIFS(jaar_zip[globale_straling],jaar_zip[KNMI_Stations.Naam_weerstation],overzicht_per_locatie!$D$3,jaar_zip[weeknr],overzicht_per_locatie!$B42)/COUNTIFS(jaar_zip[KNMI_Stations.Naam_weerstation],overzicht_per_locatie!$D$3,jaar_zip[weeknr],overzicht_per_locatie!$B42))</f>
        <v/>
      </c>
      <c r="K42" s="38" t="str">
        <f>IF(COUNTIFS(jaar_zip[KNMI_Stations.Naam_weerstation],overzicht_per_locatie!$D$3,jaar_zip[weeknr],overzicht_per_locatie!$B42)=0,"",SUMIFS(jaar_zip[luchtdruk],jaar_zip[KNMI_Stations.Naam_weerstation],overzicht_per_locatie!$D$3,jaar_zip[weeknr],overzicht_per_locatie!$B42)/COUNTIFS(jaar_zip[KNMI_Stations.Naam_weerstation],overzicht_per_locatie!$D$3,jaar_zip[weeknr],overzicht_per_locatie!$B42))</f>
        <v/>
      </c>
    </row>
    <row r="43" spans="2:13" x14ac:dyDescent="0.2">
      <c r="B43" s="31" t="s">
        <v>108</v>
      </c>
      <c r="C43" s="36">
        <f>SUMIFS(jaar_zip[graaddagen],jaar_zip[KNMI_Stations.Naam_weerstation],overzicht_per_locatie!$D$3,jaar_zip[weeknr],overzicht_per_locatie!$B43)</f>
        <v>0</v>
      </c>
      <c r="D43" s="37">
        <f>SUMIFS(jaar_zip[gew. Graaddagen],jaar_zip[KNMI_Stations.Naam_weerstation],overzicht_per_locatie!$D$3,jaar_zip[weeknr],overzicht_per_locatie!$B43)</f>
        <v>0</v>
      </c>
      <c r="E43" s="37">
        <f>SUMIFS(jaar_zip[koeldagen],jaar_zip[KNMI_Stations.Naam_weerstation],overzicht_per_locatie!$D$3,jaar_zip[weeknr],overzicht_per_locatie!$B43)</f>
        <v>0</v>
      </c>
      <c r="F43" s="37" t="str">
        <f>IF(COUNTIFS(jaar_zip[KNMI_Stations.Naam_weerstation],overzicht_per_locatie!$D$3,jaar_zip[weeknr],overzicht_per_locatie!$B43)=0,"",SUMIFS(jaar_zip[etmaaltemperatuur],jaar_zip[KNMI_Stations.Naam_weerstation],overzicht_per_locatie!$D$3,jaar_zip[weeknr],overzicht_per_locatie!$B43)/COUNTIFS(jaar_zip[KNMI_Stations.Naam_weerstation],overzicht_per_locatie!$D$3,jaar_zip[weeknr],overzicht_per_locatie!$B43))</f>
        <v/>
      </c>
      <c r="G43" s="37" t="str">
        <f>IF(COUNTIFS(jaar_zip[KNMI_Stations.Naam_weerstation],overzicht_per_locatie!$D$3,jaar_zip[weeknr],overzicht_per_locatie!$B43)=0,"",SUMIFS(jaar_zip[rel._vochtigheid],jaar_zip[KNMI_Stations.Naam_weerstation],overzicht_per_locatie!$D$3,jaar_zip[weeknr],overzicht_per_locatie!$B43)/COUNTIFS(jaar_zip[KNMI_Stations.Naam_weerstation],overzicht_per_locatie!$D$3,jaar_zip[weeknr],overzicht_per_locatie!$B43))</f>
        <v/>
      </c>
      <c r="H43" s="37" t="str">
        <f>IF(COUNTIFS(jaar_zip[KNMI_Stations.Naam_weerstation],overzicht_per_locatie!$D$3,jaar_zip[weeknr],overzicht_per_locatie!$B43)=0,"",SUMIFS(jaar_zip[windsnelheid],jaar_zip[KNMI_Stations.Naam_weerstation],overzicht_per_locatie!$D$3,jaar_zip[weeknr],overzicht_per_locatie!$B43)/COUNTIFS(jaar_zip[KNMI_Stations.Naam_weerstation],overzicht_per_locatie!$D$3,jaar_zip[weeknr],overzicht_per_locatie!$B43))</f>
        <v/>
      </c>
      <c r="I43" s="37">
        <f>SUMIFS(jaar_zip[neerslag],jaar_zip[KNMI_Stations.Naam_weerstation],overzicht_per_locatie!$D$3,jaar_zip[weeknr],overzicht_per_locatie!$B43)</f>
        <v>0</v>
      </c>
      <c r="J43" s="37" t="str">
        <f>IF(COUNTIFS(jaar_zip[KNMI_Stations.Naam_weerstation],overzicht_per_locatie!$D$3,jaar_zip[weeknr],overzicht_per_locatie!$B43)=0,"",SUMIFS(jaar_zip[globale_straling],jaar_zip[KNMI_Stations.Naam_weerstation],overzicht_per_locatie!$D$3,jaar_zip[weeknr],overzicht_per_locatie!$B43)/COUNTIFS(jaar_zip[KNMI_Stations.Naam_weerstation],overzicht_per_locatie!$D$3,jaar_zip[weeknr],overzicht_per_locatie!$B43))</f>
        <v/>
      </c>
      <c r="K43" s="38" t="str">
        <f>IF(COUNTIFS(jaar_zip[KNMI_Stations.Naam_weerstation],overzicht_per_locatie!$D$3,jaar_zip[weeknr],overzicht_per_locatie!$B43)=0,"",SUMIFS(jaar_zip[luchtdruk],jaar_zip[KNMI_Stations.Naam_weerstation],overzicht_per_locatie!$D$3,jaar_zip[weeknr],overzicht_per_locatie!$B43)/COUNTIFS(jaar_zip[KNMI_Stations.Naam_weerstation],overzicht_per_locatie!$D$3,jaar_zip[weeknr],overzicht_per_locatie!$B43))</f>
        <v/>
      </c>
    </row>
    <row r="44" spans="2:13" x14ac:dyDescent="0.2">
      <c r="B44" s="32" t="s">
        <v>109</v>
      </c>
      <c r="C44" s="36">
        <f>SUMIFS(jaar_zip[graaddagen],jaar_zip[KNMI_Stations.Naam_weerstation],overzicht_per_locatie!$D$3,jaar_zip[weeknr],overzicht_per_locatie!$B44)</f>
        <v>0</v>
      </c>
      <c r="D44" s="37">
        <f>SUMIFS(jaar_zip[gew. Graaddagen],jaar_zip[KNMI_Stations.Naam_weerstation],overzicht_per_locatie!$D$3,jaar_zip[weeknr],overzicht_per_locatie!$B44)</f>
        <v>0</v>
      </c>
      <c r="E44" s="37">
        <f>SUMIFS(jaar_zip[koeldagen],jaar_zip[KNMI_Stations.Naam_weerstation],overzicht_per_locatie!$D$3,jaar_zip[weeknr],overzicht_per_locatie!$B44)</f>
        <v>0</v>
      </c>
      <c r="F44" s="37" t="str">
        <f>IF(COUNTIFS(jaar_zip[KNMI_Stations.Naam_weerstation],overzicht_per_locatie!$D$3,jaar_zip[weeknr],overzicht_per_locatie!$B44)=0,"",SUMIFS(jaar_zip[etmaaltemperatuur],jaar_zip[KNMI_Stations.Naam_weerstation],overzicht_per_locatie!$D$3,jaar_zip[weeknr],overzicht_per_locatie!$B44)/COUNTIFS(jaar_zip[KNMI_Stations.Naam_weerstation],overzicht_per_locatie!$D$3,jaar_zip[weeknr],overzicht_per_locatie!$B44))</f>
        <v/>
      </c>
      <c r="G44" s="37" t="str">
        <f>IF(COUNTIFS(jaar_zip[KNMI_Stations.Naam_weerstation],overzicht_per_locatie!$D$3,jaar_zip[weeknr],overzicht_per_locatie!$B44)=0,"",SUMIFS(jaar_zip[rel._vochtigheid],jaar_zip[KNMI_Stations.Naam_weerstation],overzicht_per_locatie!$D$3,jaar_zip[weeknr],overzicht_per_locatie!$B44)/COUNTIFS(jaar_zip[KNMI_Stations.Naam_weerstation],overzicht_per_locatie!$D$3,jaar_zip[weeknr],overzicht_per_locatie!$B44))</f>
        <v/>
      </c>
      <c r="H44" s="37" t="str">
        <f>IF(COUNTIFS(jaar_zip[KNMI_Stations.Naam_weerstation],overzicht_per_locatie!$D$3,jaar_zip[weeknr],overzicht_per_locatie!$B44)=0,"",SUMIFS(jaar_zip[windsnelheid],jaar_zip[KNMI_Stations.Naam_weerstation],overzicht_per_locatie!$D$3,jaar_zip[weeknr],overzicht_per_locatie!$B44)/COUNTIFS(jaar_zip[KNMI_Stations.Naam_weerstation],overzicht_per_locatie!$D$3,jaar_zip[weeknr],overzicht_per_locatie!$B44))</f>
        <v/>
      </c>
      <c r="I44" s="37">
        <f>SUMIFS(jaar_zip[neerslag],jaar_zip[KNMI_Stations.Naam_weerstation],overzicht_per_locatie!$D$3,jaar_zip[weeknr],overzicht_per_locatie!$B44)</f>
        <v>0</v>
      </c>
      <c r="J44" s="37" t="str">
        <f>IF(COUNTIFS(jaar_zip[KNMI_Stations.Naam_weerstation],overzicht_per_locatie!$D$3,jaar_zip[weeknr],overzicht_per_locatie!$B44)=0,"",SUMIFS(jaar_zip[globale_straling],jaar_zip[KNMI_Stations.Naam_weerstation],overzicht_per_locatie!$D$3,jaar_zip[weeknr],overzicht_per_locatie!$B44)/COUNTIFS(jaar_zip[KNMI_Stations.Naam_weerstation],overzicht_per_locatie!$D$3,jaar_zip[weeknr],overzicht_per_locatie!$B44))</f>
        <v/>
      </c>
      <c r="K44" s="38" t="str">
        <f>IF(COUNTIFS(jaar_zip[KNMI_Stations.Naam_weerstation],overzicht_per_locatie!$D$3,jaar_zip[weeknr],overzicht_per_locatie!$B44)=0,"",SUMIFS(jaar_zip[luchtdruk],jaar_zip[KNMI_Stations.Naam_weerstation],overzicht_per_locatie!$D$3,jaar_zip[weeknr],overzicht_per_locatie!$B44)/COUNTIFS(jaar_zip[KNMI_Stations.Naam_weerstation],overzicht_per_locatie!$D$3,jaar_zip[weeknr],overzicht_per_locatie!$B44))</f>
        <v/>
      </c>
    </row>
    <row r="45" spans="2:13" x14ac:dyDescent="0.2">
      <c r="B45" s="31" t="s">
        <v>110</v>
      </c>
      <c r="C45" s="36">
        <f>SUMIFS(jaar_zip[graaddagen],jaar_zip[KNMI_Stations.Naam_weerstation],overzicht_per_locatie!$D$3,jaar_zip[weeknr],overzicht_per_locatie!$B45)</f>
        <v>0</v>
      </c>
      <c r="D45" s="37">
        <f>SUMIFS(jaar_zip[gew. Graaddagen],jaar_zip[KNMI_Stations.Naam_weerstation],overzicht_per_locatie!$D$3,jaar_zip[weeknr],overzicht_per_locatie!$B45)</f>
        <v>0</v>
      </c>
      <c r="E45" s="37">
        <f>SUMIFS(jaar_zip[koeldagen],jaar_zip[KNMI_Stations.Naam_weerstation],overzicht_per_locatie!$D$3,jaar_zip[weeknr],overzicht_per_locatie!$B45)</f>
        <v>0</v>
      </c>
      <c r="F45" s="37" t="str">
        <f>IF(COUNTIFS(jaar_zip[KNMI_Stations.Naam_weerstation],overzicht_per_locatie!$D$3,jaar_zip[weeknr],overzicht_per_locatie!$B45)=0,"",SUMIFS(jaar_zip[etmaaltemperatuur],jaar_zip[KNMI_Stations.Naam_weerstation],overzicht_per_locatie!$D$3,jaar_zip[weeknr],overzicht_per_locatie!$B45)/COUNTIFS(jaar_zip[KNMI_Stations.Naam_weerstation],overzicht_per_locatie!$D$3,jaar_zip[weeknr],overzicht_per_locatie!$B45))</f>
        <v/>
      </c>
      <c r="G45" s="37" t="str">
        <f>IF(COUNTIFS(jaar_zip[KNMI_Stations.Naam_weerstation],overzicht_per_locatie!$D$3,jaar_zip[weeknr],overzicht_per_locatie!$B45)=0,"",SUMIFS(jaar_zip[rel._vochtigheid],jaar_zip[KNMI_Stations.Naam_weerstation],overzicht_per_locatie!$D$3,jaar_zip[weeknr],overzicht_per_locatie!$B45)/COUNTIFS(jaar_zip[KNMI_Stations.Naam_weerstation],overzicht_per_locatie!$D$3,jaar_zip[weeknr],overzicht_per_locatie!$B45))</f>
        <v/>
      </c>
      <c r="H45" s="37" t="str">
        <f>IF(COUNTIFS(jaar_zip[KNMI_Stations.Naam_weerstation],overzicht_per_locatie!$D$3,jaar_zip[weeknr],overzicht_per_locatie!$B45)=0,"",SUMIFS(jaar_zip[windsnelheid],jaar_zip[KNMI_Stations.Naam_weerstation],overzicht_per_locatie!$D$3,jaar_zip[weeknr],overzicht_per_locatie!$B45)/COUNTIFS(jaar_zip[KNMI_Stations.Naam_weerstation],overzicht_per_locatie!$D$3,jaar_zip[weeknr],overzicht_per_locatie!$B45))</f>
        <v/>
      </c>
      <c r="I45" s="37">
        <f>SUMIFS(jaar_zip[neerslag],jaar_zip[KNMI_Stations.Naam_weerstation],overzicht_per_locatie!$D$3,jaar_zip[weeknr],overzicht_per_locatie!$B45)</f>
        <v>0</v>
      </c>
      <c r="J45" s="37" t="str">
        <f>IF(COUNTIFS(jaar_zip[KNMI_Stations.Naam_weerstation],overzicht_per_locatie!$D$3,jaar_zip[weeknr],overzicht_per_locatie!$B45)=0,"",SUMIFS(jaar_zip[globale_straling],jaar_zip[KNMI_Stations.Naam_weerstation],overzicht_per_locatie!$D$3,jaar_zip[weeknr],overzicht_per_locatie!$B45)/COUNTIFS(jaar_zip[KNMI_Stations.Naam_weerstation],overzicht_per_locatie!$D$3,jaar_zip[weeknr],overzicht_per_locatie!$B45))</f>
        <v/>
      </c>
      <c r="K45" s="38" t="str">
        <f>IF(COUNTIFS(jaar_zip[KNMI_Stations.Naam_weerstation],overzicht_per_locatie!$D$3,jaar_zip[weeknr],overzicht_per_locatie!$B45)=0,"",SUMIFS(jaar_zip[luchtdruk],jaar_zip[KNMI_Stations.Naam_weerstation],overzicht_per_locatie!$D$3,jaar_zip[weeknr],overzicht_per_locatie!$B45)/COUNTIFS(jaar_zip[KNMI_Stations.Naam_weerstation],overzicht_per_locatie!$D$3,jaar_zip[weeknr],overzicht_per_locatie!$B45))</f>
        <v/>
      </c>
    </row>
    <row r="46" spans="2:13" x14ac:dyDescent="0.2">
      <c r="B46" s="32" t="s">
        <v>111</v>
      </c>
      <c r="C46" s="36">
        <f>SUMIFS(jaar_zip[graaddagen],jaar_zip[KNMI_Stations.Naam_weerstation],overzicht_per_locatie!$D$3,jaar_zip[weeknr],overzicht_per_locatie!$B46)</f>
        <v>0</v>
      </c>
      <c r="D46" s="37">
        <f>SUMIFS(jaar_zip[gew. Graaddagen],jaar_zip[KNMI_Stations.Naam_weerstation],overzicht_per_locatie!$D$3,jaar_zip[weeknr],overzicht_per_locatie!$B46)</f>
        <v>0</v>
      </c>
      <c r="E46" s="37">
        <f>SUMIFS(jaar_zip[koeldagen],jaar_zip[KNMI_Stations.Naam_weerstation],overzicht_per_locatie!$D$3,jaar_zip[weeknr],overzicht_per_locatie!$B46)</f>
        <v>0</v>
      </c>
      <c r="F46" s="37" t="str">
        <f>IF(COUNTIFS(jaar_zip[KNMI_Stations.Naam_weerstation],overzicht_per_locatie!$D$3,jaar_zip[weeknr],overzicht_per_locatie!$B46)=0,"",SUMIFS(jaar_zip[etmaaltemperatuur],jaar_zip[KNMI_Stations.Naam_weerstation],overzicht_per_locatie!$D$3,jaar_zip[weeknr],overzicht_per_locatie!$B46)/COUNTIFS(jaar_zip[KNMI_Stations.Naam_weerstation],overzicht_per_locatie!$D$3,jaar_zip[weeknr],overzicht_per_locatie!$B46))</f>
        <v/>
      </c>
      <c r="G46" s="37" t="str">
        <f>IF(COUNTIFS(jaar_zip[KNMI_Stations.Naam_weerstation],overzicht_per_locatie!$D$3,jaar_zip[weeknr],overzicht_per_locatie!$B46)=0,"",SUMIFS(jaar_zip[rel._vochtigheid],jaar_zip[KNMI_Stations.Naam_weerstation],overzicht_per_locatie!$D$3,jaar_zip[weeknr],overzicht_per_locatie!$B46)/COUNTIFS(jaar_zip[KNMI_Stations.Naam_weerstation],overzicht_per_locatie!$D$3,jaar_zip[weeknr],overzicht_per_locatie!$B46))</f>
        <v/>
      </c>
      <c r="H46" s="37" t="str">
        <f>IF(COUNTIFS(jaar_zip[KNMI_Stations.Naam_weerstation],overzicht_per_locatie!$D$3,jaar_zip[weeknr],overzicht_per_locatie!$B46)=0,"",SUMIFS(jaar_zip[windsnelheid],jaar_zip[KNMI_Stations.Naam_weerstation],overzicht_per_locatie!$D$3,jaar_zip[weeknr],overzicht_per_locatie!$B46)/COUNTIFS(jaar_zip[KNMI_Stations.Naam_weerstation],overzicht_per_locatie!$D$3,jaar_zip[weeknr],overzicht_per_locatie!$B46))</f>
        <v/>
      </c>
      <c r="I46" s="37">
        <f>SUMIFS(jaar_zip[neerslag],jaar_zip[KNMI_Stations.Naam_weerstation],overzicht_per_locatie!$D$3,jaar_zip[weeknr],overzicht_per_locatie!$B46)</f>
        <v>0</v>
      </c>
      <c r="J46" s="37" t="str">
        <f>IF(COUNTIFS(jaar_zip[KNMI_Stations.Naam_weerstation],overzicht_per_locatie!$D$3,jaar_zip[weeknr],overzicht_per_locatie!$B46)=0,"",SUMIFS(jaar_zip[globale_straling],jaar_zip[KNMI_Stations.Naam_weerstation],overzicht_per_locatie!$D$3,jaar_zip[weeknr],overzicht_per_locatie!$B46)/COUNTIFS(jaar_zip[KNMI_Stations.Naam_weerstation],overzicht_per_locatie!$D$3,jaar_zip[weeknr],overzicht_per_locatie!$B46))</f>
        <v/>
      </c>
      <c r="K46" s="38" t="str">
        <f>IF(COUNTIFS(jaar_zip[KNMI_Stations.Naam_weerstation],overzicht_per_locatie!$D$3,jaar_zip[weeknr],overzicht_per_locatie!$B46)=0,"",SUMIFS(jaar_zip[luchtdruk],jaar_zip[KNMI_Stations.Naam_weerstation],overzicht_per_locatie!$D$3,jaar_zip[weeknr],overzicht_per_locatie!$B46)/COUNTIFS(jaar_zip[KNMI_Stations.Naam_weerstation],overzicht_per_locatie!$D$3,jaar_zip[weeknr],overzicht_per_locatie!$B46))</f>
        <v/>
      </c>
    </row>
    <row r="47" spans="2:13" x14ac:dyDescent="0.2">
      <c r="B47" s="31" t="s">
        <v>112</v>
      </c>
      <c r="C47" s="36">
        <f>SUMIFS(jaar_zip[graaddagen],jaar_zip[KNMI_Stations.Naam_weerstation],overzicht_per_locatie!$D$3,jaar_zip[weeknr],overzicht_per_locatie!$B47)</f>
        <v>0</v>
      </c>
      <c r="D47" s="37">
        <f>SUMIFS(jaar_zip[gew. Graaddagen],jaar_zip[KNMI_Stations.Naam_weerstation],overzicht_per_locatie!$D$3,jaar_zip[weeknr],overzicht_per_locatie!$B47)</f>
        <v>0</v>
      </c>
      <c r="E47" s="37">
        <f>SUMIFS(jaar_zip[koeldagen],jaar_zip[KNMI_Stations.Naam_weerstation],overzicht_per_locatie!$D$3,jaar_zip[weeknr],overzicht_per_locatie!$B47)</f>
        <v>0</v>
      </c>
      <c r="F47" s="37" t="str">
        <f>IF(COUNTIFS(jaar_zip[KNMI_Stations.Naam_weerstation],overzicht_per_locatie!$D$3,jaar_zip[weeknr],overzicht_per_locatie!$B47)=0,"",SUMIFS(jaar_zip[etmaaltemperatuur],jaar_zip[KNMI_Stations.Naam_weerstation],overzicht_per_locatie!$D$3,jaar_zip[weeknr],overzicht_per_locatie!$B47)/COUNTIFS(jaar_zip[KNMI_Stations.Naam_weerstation],overzicht_per_locatie!$D$3,jaar_zip[weeknr],overzicht_per_locatie!$B47))</f>
        <v/>
      </c>
      <c r="G47" s="37" t="str">
        <f>IF(COUNTIFS(jaar_zip[KNMI_Stations.Naam_weerstation],overzicht_per_locatie!$D$3,jaar_zip[weeknr],overzicht_per_locatie!$B47)=0,"",SUMIFS(jaar_zip[rel._vochtigheid],jaar_zip[KNMI_Stations.Naam_weerstation],overzicht_per_locatie!$D$3,jaar_zip[weeknr],overzicht_per_locatie!$B47)/COUNTIFS(jaar_zip[KNMI_Stations.Naam_weerstation],overzicht_per_locatie!$D$3,jaar_zip[weeknr],overzicht_per_locatie!$B47))</f>
        <v/>
      </c>
      <c r="H47" s="37" t="str">
        <f>IF(COUNTIFS(jaar_zip[KNMI_Stations.Naam_weerstation],overzicht_per_locatie!$D$3,jaar_zip[weeknr],overzicht_per_locatie!$B47)=0,"",SUMIFS(jaar_zip[windsnelheid],jaar_zip[KNMI_Stations.Naam_weerstation],overzicht_per_locatie!$D$3,jaar_zip[weeknr],overzicht_per_locatie!$B47)/COUNTIFS(jaar_zip[KNMI_Stations.Naam_weerstation],overzicht_per_locatie!$D$3,jaar_zip[weeknr],overzicht_per_locatie!$B47))</f>
        <v/>
      </c>
      <c r="I47" s="37">
        <f>SUMIFS(jaar_zip[neerslag],jaar_zip[KNMI_Stations.Naam_weerstation],overzicht_per_locatie!$D$3,jaar_zip[weeknr],overzicht_per_locatie!$B47)</f>
        <v>0</v>
      </c>
      <c r="J47" s="37" t="str">
        <f>IF(COUNTIFS(jaar_zip[KNMI_Stations.Naam_weerstation],overzicht_per_locatie!$D$3,jaar_zip[weeknr],overzicht_per_locatie!$B47)=0,"",SUMIFS(jaar_zip[globale_straling],jaar_zip[KNMI_Stations.Naam_weerstation],overzicht_per_locatie!$D$3,jaar_zip[weeknr],overzicht_per_locatie!$B47)/COUNTIFS(jaar_zip[KNMI_Stations.Naam_weerstation],overzicht_per_locatie!$D$3,jaar_zip[weeknr],overzicht_per_locatie!$B47))</f>
        <v/>
      </c>
      <c r="K47" s="38" t="str">
        <f>IF(COUNTIFS(jaar_zip[KNMI_Stations.Naam_weerstation],overzicht_per_locatie!$D$3,jaar_zip[weeknr],overzicht_per_locatie!$B47)=0,"",SUMIFS(jaar_zip[luchtdruk],jaar_zip[KNMI_Stations.Naam_weerstation],overzicht_per_locatie!$D$3,jaar_zip[weeknr],overzicht_per_locatie!$B47)/COUNTIFS(jaar_zip[KNMI_Stations.Naam_weerstation],overzicht_per_locatie!$D$3,jaar_zip[weeknr],overzicht_per_locatie!$B47))</f>
        <v/>
      </c>
    </row>
    <row r="48" spans="2:13" x14ac:dyDescent="0.2">
      <c r="B48" s="32" t="s">
        <v>113</v>
      </c>
      <c r="C48" s="36">
        <f>SUMIFS(jaar_zip[graaddagen],jaar_zip[KNMI_Stations.Naam_weerstation],overzicht_per_locatie!$D$3,jaar_zip[weeknr],overzicht_per_locatie!$B48)</f>
        <v>0</v>
      </c>
      <c r="D48" s="37">
        <f>SUMIFS(jaar_zip[gew. Graaddagen],jaar_zip[KNMI_Stations.Naam_weerstation],overzicht_per_locatie!$D$3,jaar_zip[weeknr],overzicht_per_locatie!$B48)</f>
        <v>0</v>
      </c>
      <c r="E48" s="37">
        <f>SUMIFS(jaar_zip[koeldagen],jaar_zip[KNMI_Stations.Naam_weerstation],overzicht_per_locatie!$D$3,jaar_zip[weeknr],overzicht_per_locatie!$B48)</f>
        <v>0</v>
      </c>
      <c r="F48" s="37" t="str">
        <f>IF(COUNTIFS(jaar_zip[KNMI_Stations.Naam_weerstation],overzicht_per_locatie!$D$3,jaar_zip[weeknr],overzicht_per_locatie!$B48)=0,"",SUMIFS(jaar_zip[etmaaltemperatuur],jaar_zip[KNMI_Stations.Naam_weerstation],overzicht_per_locatie!$D$3,jaar_zip[weeknr],overzicht_per_locatie!$B48)/COUNTIFS(jaar_zip[KNMI_Stations.Naam_weerstation],overzicht_per_locatie!$D$3,jaar_zip[weeknr],overzicht_per_locatie!$B48))</f>
        <v/>
      </c>
      <c r="G48" s="37" t="str">
        <f>IF(COUNTIFS(jaar_zip[KNMI_Stations.Naam_weerstation],overzicht_per_locatie!$D$3,jaar_zip[weeknr],overzicht_per_locatie!$B48)=0,"",SUMIFS(jaar_zip[rel._vochtigheid],jaar_zip[KNMI_Stations.Naam_weerstation],overzicht_per_locatie!$D$3,jaar_zip[weeknr],overzicht_per_locatie!$B48)/COUNTIFS(jaar_zip[KNMI_Stations.Naam_weerstation],overzicht_per_locatie!$D$3,jaar_zip[weeknr],overzicht_per_locatie!$B48))</f>
        <v/>
      </c>
      <c r="H48" s="37" t="str">
        <f>IF(COUNTIFS(jaar_zip[KNMI_Stations.Naam_weerstation],overzicht_per_locatie!$D$3,jaar_zip[weeknr],overzicht_per_locatie!$B48)=0,"",SUMIFS(jaar_zip[windsnelheid],jaar_zip[KNMI_Stations.Naam_weerstation],overzicht_per_locatie!$D$3,jaar_zip[weeknr],overzicht_per_locatie!$B48)/COUNTIFS(jaar_zip[KNMI_Stations.Naam_weerstation],overzicht_per_locatie!$D$3,jaar_zip[weeknr],overzicht_per_locatie!$B48))</f>
        <v/>
      </c>
      <c r="I48" s="37">
        <f>SUMIFS(jaar_zip[neerslag],jaar_zip[KNMI_Stations.Naam_weerstation],overzicht_per_locatie!$D$3,jaar_zip[weeknr],overzicht_per_locatie!$B48)</f>
        <v>0</v>
      </c>
      <c r="J48" s="37" t="str">
        <f>IF(COUNTIFS(jaar_zip[KNMI_Stations.Naam_weerstation],overzicht_per_locatie!$D$3,jaar_zip[weeknr],overzicht_per_locatie!$B48)=0,"",SUMIFS(jaar_zip[globale_straling],jaar_zip[KNMI_Stations.Naam_weerstation],overzicht_per_locatie!$D$3,jaar_zip[weeknr],overzicht_per_locatie!$B48)/COUNTIFS(jaar_zip[KNMI_Stations.Naam_weerstation],overzicht_per_locatie!$D$3,jaar_zip[weeknr],overzicht_per_locatie!$B48))</f>
        <v/>
      </c>
      <c r="K48" s="38" t="str">
        <f>IF(COUNTIFS(jaar_zip[KNMI_Stations.Naam_weerstation],overzicht_per_locatie!$D$3,jaar_zip[weeknr],overzicht_per_locatie!$B48)=0,"",SUMIFS(jaar_zip[luchtdruk],jaar_zip[KNMI_Stations.Naam_weerstation],overzicht_per_locatie!$D$3,jaar_zip[weeknr],overzicht_per_locatie!$B48)/COUNTIFS(jaar_zip[KNMI_Stations.Naam_weerstation],overzicht_per_locatie!$D$3,jaar_zip[weeknr],overzicht_per_locatie!$B48))</f>
        <v/>
      </c>
    </row>
    <row r="49" spans="2:11" x14ac:dyDescent="0.2">
      <c r="B49" s="31" t="s">
        <v>114</v>
      </c>
      <c r="C49" s="36">
        <f>SUMIFS(jaar_zip[graaddagen],jaar_zip[KNMI_Stations.Naam_weerstation],overzicht_per_locatie!$D$3,jaar_zip[weeknr],overzicht_per_locatie!$B49)</f>
        <v>0</v>
      </c>
      <c r="D49" s="37">
        <f>SUMIFS(jaar_zip[gew. Graaddagen],jaar_zip[KNMI_Stations.Naam_weerstation],overzicht_per_locatie!$D$3,jaar_zip[weeknr],overzicht_per_locatie!$B49)</f>
        <v>0</v>
      </c>
      <c r="E49" s="37">
        <f>SUMIFS(jaar_zip[koeldagen],jaar_zip[KNMI_Stations.Naam_weerstation],overzicht_per_locatie!$D$3,jaar_zip[weeknr],overzicht_per_locatie!$B49)</f>
        <v>0</v>
      </c>
      <c r="F49" s="37" t="str">
        <f>IF(COUNTIFS(jaar_zip[KNMI_Stations.Naam_weerstation],overzicht_per_locatie!$D$3,jaar_zip[weeknr],overzicht_per_locatie!$B49)=0,"",SUMIFS(jaar_zip[etmaaltemperatuur],jaar_zip[KNMI_Stations.Naam_weerstation],overzicht_per_locatie!$D$3,jaar_zip[weeknr],overzicht_per_locatie!$B49)/COUNTIFS(jaar_zip[KNMI_Stations.Naam_weerstation],overzicht_per_locatie!$D$3,jaar_zip[weeknr],overzicht_per_locatie!$B49))</f>
        <v/>
      </c>
      <c r="G49" s="37" t="str">
        <f>IF(COUNTIFS(jaar_zip[KNMI_Stations.Naam_weerstation],overzicht_per_locatie!$D$3,jaar_zip[weeknr],overzicht_per_locatie!$B49)=0,"",SUMIFS(jaar_zip[rel._vochtigheid],jaar_zip[KNMI_Stations.Naam_weerstation],overzicht_per_locatie!$D$3,jaar_zip[weeknr],overzicht_per_locatie!$B49)/COUNTIFS(jaar_zip[KNMI_Stations.Naam_weerstation],overzicht_per_locatie!$D$3,jaar_zip[weeknr],overzicht_per_locatie!$B49))</f>
        <v/>
      </c>
      <c r="H49" s="37" t="str">
        <f>IF(COUNTIFS(jaar_zip[KNMI_Stations.Naam_weerstation],overzicht_per_locatie!$D$3,jaar_zip[weeknr],overzicht_per_locatie!$B49)=0,"",SUMIFS(jaar_zip[windsnelheid],jaar_zip[KNMI_Stations.Naam_weerstation],overzicht_per_locatie!$D$3,jaar_zip[weeknr],overzicht_per_locatie!$B49)/COUNTIFS(jaar_zip[KNMI_Stations.Naam_weerstation],overzicht_per_locatie!$D$3,jaar_zip[weeknr],overzicht_per_locatie!$B49))</f>
        <v/>
      </c>
      <c r="I49" s="37">
        <f>SUMIFS(jaar_zip[neerslag],jaar_zip[KNMI_Stations.Naam_weerstation],overzicht_per_locatie!$D$3,jaar_zip[weeknr],overzicht_per_locatie!$B49)</f>
        <v>0</v>
      </c>
      <c r="J49" s="37" t="str">
        <f>IF(COUNTIFS(jaar_zip[KNMI_Stations.Naam_weerstation],overzicht_per_locatie!$D$3,jaar_zip[weeknr],overzicht_per_locatie!$B49)=0,"",SUMIFS(jaar_zip[globale_straling],jaar_zip[KNMI_Stations.Naam_weerstation],overzicht_per_locatie!$D$3,jaar_zip[weeknr],overzicht_per_locatie!$B49)/COUNTIFS(jaar_zip[KNMI_Stations.Naam_weerstation],overzicht_per_locatie!$D$3,jaar_zip[weeknr],overzicht_per_locatie!$B49))</f>
        <v/>
      </c>
      <c r="K49" s="38" t="str">
        <f>IF(COUNTIFS(jaar_zip[KNMI_Stations.Naam_weerstation],overzicht_per_locatie!$D$3,jaar_zip[weeknr],overzicht_per_locatie!$B49)=0,"",SUMIFS(jaar_zip[luchtdruk],jaar_zip[KNMI_Stations.Naam_weerstation],overzicht_per_locatie!$D$3,jaar_zip[weeknr],overzicht_per_locatie!$B49)/COUNTIFS(jaar_zip[KNMI_Stations.Naam_weerstation],overzicht_per_locatie!$D$3,jaar_zip[weeknr],overzicht_per_locatie!$B49))</f>
        <v/>
      </c>
    </row>
    <row r="50" spans="2:11" x14ac:dyDescent="0.2">
      <c r="B50" s="32" t="s">
        <v>115</v>
      </c>
      <c r="C50" s="36">
        <f>SUMIFS(jaar_zip[graaddagen],jaar_zip[KNMI_Stations.Naam_weerstation],overzicht_per_locatie!$D$3,jaar_zip[weeknr],overzicht_per_locatie!$B50)</f>
        <v>0</v>
      </c>
      <c r="D50" s="37">
        <f>SUMIFS(jaar_zip[gew. Graaddagen],jaar_zip[KNMI_Stations.Naam_weerstation],overzicht_per_locatie!$D$3,jaar_zip[weeknr],overzicht_per_locatie!$B50)</f>
        <v>0</v>
      </c>
      <c r="E50" s="37">
        <f>SUMIFS(jaar_zip[koeldagen],jaar_zip[KNMI_Stations.Naam_weerstation],overzicht_per_locatie!$D$3,jaar_zip[weeknr],overzicht_per_locatie!$B50)</f>
        <v>0</v>
      </c>
      <c r="F50" s="37" t="str">
        <f>IF(COUNTIFS(jaar_zip[KNMI_Stations.Naam_weerstation],overzicht_per_locatie!$D$3,jaar_zip[weeknr],overzicht_per_locatie!$B50)=0,"",SUMIFS(jaar_zip[etmaaltemperatuur],jaar_zip[KNMI_Stations.Naam_weerstation],overzicht_per_locatie!$D$3,jaar_zip[weeknr],overzicht_per_locatie!$B50)/COUNTIFS(jaar_zip[KNMI_Stations.Naam_weerstation],overzicht_per_locatie!$D$3,jaar_zip[weeknr],overzicht_per_locatie!$B50))</f>
        <v/>
      </c>
      <c r="G50" s="37" t="str">
        <f>IF(COUNTIFS(jaar_zip[KNMI_Stations.Naam_weerstation],overzicht_per_locatie!$D$3,jaar_zip[weeknr],overzicht_per_locatie!$B50)=0,"",SUMIFS(jaar_zip[rel._vochtigheid],jaar_zip[KNMI_Stations.Naam_weerstation],overzicht_per_locatie!$D$3,jaar_zip[weeknr],overzicht_per_locatie!$B50)/COUNTIFS(jaar_zip[KNMI_Stations.Naam_weerstation],overzicht_per_locatie!$D$3,jaar_zip[weeknr],overzicht_per_locatie!$B50))</f>
        <v/>
      </c>
      <c r="H50" s="37" t="str">
        <f>IF(COUNTIFS(jaar_zip[KNMI_Stations.Naam_weerstation],overzicht_per_locatie!$D$3,jaar_zip[weeknr],overzicht_per_locatie!$B50)=0,"",SUMIFS(jaar_zip[windsnelheid],jaar_zip[KNMI_Stations.Naam_weerstation],overzicht_per_locatie!$D$3,jaar_zip[weeknr],overzicht_per_locatie!$B50)/COUNTIFS(jaar_zip[KNMI_Stations.Naam_weerstation],overzicht_per_locatie!$D$3,jaar_zip[weeknr],overzicht_per_locatie!$B50))</f>
        <v/>
      </c>
      <c r="I50" s="37">
        <f>SUMIFS(jaar_zip[neerslag],jaar_zip[KNMI_Stations.Naam_weerstation],overzicht_per_locatie!$D$3,jaar_zip[weeknr],overzicht_per_locatie!$B50)</f>
        <v>0</v>
      </c>
      <c r="J50" s="37" t="str">
        <f>IF(COUNTIFS(jaar_zip[KNMI_Stations.Naam_weerstation],overzicht_per_locatie!$D$3,jaar_zip[weeknr],overzicht_per_locatie!$B50)=0,"",SUMIFS(jaar_zip[globale_straling],jaar_zip[KNMI_Stations.Naam_weerstation],overzicht_per_locatie!$D$3,jaar_zip[weeknr],overzicht_per_locatie!$B50)/COUNTIFS(jaar_zip[KNMI_Stations.Naam_weerstation],overzicht_per_locatie!$D$3,jaar_zip[weeknr],overzicht_per_locatie!$B50))</f>
        <v/>
      </c>
      <c r="K50" s="38" t="str">
        <f>IF(COUNTIFS(jaar_zip[KNMI_Stations.Naam_weerstation],overzicht_per_locatie!$D$3,jaar_zip[weeknr],overzicht_per_locatie!$B50)=0,"",SUMIFS(jaar_zip[luchtdruk],jaar_zip[KNMI_Stations.Naam_weerstation],overzicht_per_locatie!$D$3,jaar_zip[weeknr],overzicht_per_locatie!$B50)/COUNTIFS(jaar_zip[KNMI_Stations.Naam_weerstation],overzicht_per_locatie!$D$3,jaar_zip[weeknr],overzicht_per_locatie!$B50))</f>
        <v/>
      </c>
    </row>
    <row r="51" spans="2:11" x14ac:dyDescent="0.2">
      <c r="B51" s="31" t="s">
        <v>116</v>
      </c>
      <c r="C51" s="36">
        <f>SUMIFS(jaar_zip[graaddagen],jaar_zip[KNMI_Stations.Naam_weerstation],overzicht_per_locatie!$D$3,jaar_zip[weeknr],overzicht_per_locatie!$B51)</f>
        <v>0</v>
      </c>
      <c r="D51" s="37">
        <f>SUMIFS(jaar_zip[gew. Graaddagen],jaar_zip[KNMI_Stations.Naam_weerstation],overzicht_per_locatie!$D$3,jaar_zip[weeknr],overzicht_per_locatie!$B51)</f>
        <v>0</v>
      </c>
      <c r="E51" s="37">
        <f>SUMIFS(jaar_zip[koeldagen],jaar_zip[KNMI_Stations.Naam_weerstation],overzicht_per_locatie!$D$3,jaar_zip[weeknr],overzicht_per_locatie!$B51)</f>
        <v>0</v>
      </c>
      <c r="F51" s="37" t="str">
        <f>IF(COUNTIFS(jaar_zip[KNMI_Stations.Naam_weerstation],overzicht_per_locatie!$D$3,jaar_zip[weeknr],overzicht_per_locatie!$B51)=0,"",SUMIFS(jaar_zip[etmaaltemperatuur],jaar_zip[KNMI_Stations.Naam_weerstation],overzicht_per_locatie!$D$3,jaar_zip[weeknr],overzicht_per_locatie!$B51)/COUNTIFS(jaar_zip[KNMI_Stations.Naam_weerstation],overzicht_per_locatie!$D$3,jaar_zip[weeknr],overzicht_per_locatie!$B51))</f>
        <v/>
      </c>
      <c r="G51" s="37" t="str">
        <f>IF(COUNTIFS(jaar_zip[KNMI_Stations.Naam_weerstation],overzicht_per_locatie!$D$3,jaar_zip[weeknr],overzicht_per_locatie!$B51)=0,"",SUMIFS(jaar_zip[rel._vochtigheid],jaar_zip[KNMI_Stations.Naam_weerstation],overzicht_per_locatie!$D$3,jaar_zip[weeknr],overzicht_per_locatie!$B51)/COUNTIFS(jaar_zip[KNMI_Stations.Naam_weerstation],overzicht_per_locatie!$D$3,jaar_zip[weeknr],overzicht_per_locatie!$B51))</f>
        <v/>
      </c>
      <c r="H51" s="37" t="str">
        <f>IF(COUNTIFS(jaar_zip[KNMI_Stations.Naam_weerstation],overzicht_per_locatie!$D$3,jaar_zip[weeknr],overzicht_per_locatie!$B51)=0,"",SUMIFS(jaar_zip[windsnelheid],jaar_zip[KNMI_Stations.Naam_weerstation],overzicht_per_locatie!$D$3,jaar_zip[weeknr],overzicht_per_locatie!$B51)/COUNTIFS(jaar_zip[KNMI_Stations.Naam_weerstation],overzicht_per_locatie!$D$3,jaar_zip[weeknr],overzicht_per_locatie!$B51))</f>
        <v/>
      </c>
      <c r="I51" s="37">
        <f>SUMIFS(jaar_zip[neerslag],jaar_zip[KNMI_Stations.Naam_weerstation],overzicht_per_locatie!$D$3,jaar_zip[weeknr],overzicht_per_locatie!$B51)</f>
        <v>0</v>
      </c>
      <c r="J51" s="37" t="str">
        <f>IF(COUNTIFS(jaar_zip[KNMI_Stations.Naam_weerstation],overzicht_per_locatie!$D$3,jaar_zip[weeknr],overzicht_per_locatie!$B51)=0,"",SUMIFS(jaar_zip[globale_straling],jaar_zip[KNMI_Stations.Naam_weerstation],overzicht_per_locatie!$D$3,jaar_zip[weeknr],overzicht_per_locatie!$B51)/COUNTIFS(jaar_zip[KNMI_Stations.Naam_weerstation],overzicht_per_locatie!$D$3,jaar_zip[weeknr],overzicht_per_locatie!$B51))</f>
        <v/>
      </c>
      <c r="K51" s="38" t="str">
        <f>IF(COUNTIFS(jaar_zip[KNMI_Stations.Naam_weerstation],overzicht_per_locatie!$D$3,jaar_zip[weeknr],overzicht_per_locatie!$B51)=0,"",SUMIFS(jaar_zip[luchtdruk],jaar_zip[KNMI_Stations.Naam_weerstation],overzicht_per_locatie!$D$3,jaar_zip[weeknr],overzicht_per_locatie!$B51)/COUNTIFS(jaar_zip[KNMI_Stations.Naam_weerstation],overzicht_per_locatie!$D$3,jaar_zip[weeknr],overzicht_per_locatie!$B51))</f>
        <v/>
      </c>
    </row>
    <row r="52" spans="2:11" x14ac:dyDescent="0.2">
      <c r="B52" s="32" t="s">
        <v>117</v>
      </c>
      <c r="C52" s="36">
        <f>SUMIFS(jaar_zip[graaddagen],jaar_zip[KNMI_Stations.Naam_weerstation],overzicht_per_locatie!$D$3,jaar_zip[weeknr],overzicht_per_locatie!$B52)</f>
        <v>0</v>
      </c>
      <c r="D52" s="37">
        <f>SUMIFS(jaar_zip[gew. Graaddagen],jaar_zip[KNMI_Stations.Naam_weerstation],overzicht_per_locatie!$D$3,jaar_zip[weeknr],overzicht_per_locatie!$B52)</f>
        <v>0</v>
      </c>
      <c r="E52" s="37">
        <f>SUMIFS(jaar_zip[koeldagen],jaar_zip[KNMI_Stations.Naam_weerstation],overzicht_per_locatie!$D$3,jaar_zip[weeknr],overzicht_per_locatie!$B52)</f>
        <v>0</v>
      </c>
      <c r="F52" s="37" t="str">
        <f>IF(COUNTIFS(jaar_zip[KNMI_Stations.Naam_weerstation],overzicht_per_locatie!$D$3,jaar_zip[weeknr],overzicht_per_locatie!$B52)=0,"",SUMIFS(jaar_zip[etmaaltemperatuur],jaar_zip[KNMI_Stations.Naam_weerstation],overzicht_per_locatie!$D$3,jaar_zip[weeknr],overzicht_per_locatie!$B52)/COUNTIFS(jaar_zip[KNMI_Stations.Naam_weerstation],overzicht_per_locatie!$D$3,jaar_zip[weeknr],overzicht_per_locatie!$B52))</f>
        <v/>
      </c>
      <c r="G52" s="37" t="str">
        <f>IF(COUNTIFS(jaar_zip[KNMI_Stations.Naam_weerstation],overzicht_per_locatie!$D$3,jaar_zip[weeknr],overzicht_per_locatie!$B52)=0,"",SUMIFS(jaar_zip[rel._vochtigheid],jaar_zip[KNMI_Stations.Naam_weerstation],overzicht_per_locatie!$D$3,jaar_zip[weeknr],overzicht_per_locatie!$B52)/COUNTIFS(jaar_zip[KNMI_Stations.Naam_weerstation],overzicht_per_locatie!$D$3,jaar_zip[weeknr],overzicht_per_locatie!$B52))</f>
        <v/>
      </c>
      <c r="H52" s="37" t="str">
        <f>IF(COUNTIFS(jaar_zip[KNMI_Stations.Naam_weerstation],overzicht_per_locatie!$D$3,jaar_zip[weeknr],overzicht_per_locatie!$B52)=0,"",SUMIFS(jaar_zip[windsnelheid],jaar_zip[KNMI_Stations.Naam_weerstation],overzicht_per_locatie!$D$3,jaar_zip[weeknr],overzicht_per_locatie!$B52)/COUNTIFS(jaar_zip[KNMI_Stations.Naam_weerstation],overzicht_per_locatie!$D$3,jaar_zip[weeknr],overzicht_per_locatie!$B52))</f>
        <v/>
      </c>
      <c r="I52" s="37">
        <f>SUMIFS(jaar_zip[neerslag],jaar_zip[KNMI_Stations.Naam_weerstation],overzicht_per_locatie!$D$3,jaar_zip[weeknr],overzicht_per_locatie!$B52)</f>
        <v>0</v>
      </c>
      <c r="J52" s="37" t="str">
        <f>IF(COUNTIFS(jaar_zip[KNMI_Stations.Naam_weerstation],overzicht_per_locatie!$D$3,jaar_zip[weeknr],overzicht_per_locatie!$B52)=0,"",SUMIFS(jaar_zip[globale_straling],jaar_zip[KNMI_Stations.Naam_weerstation],overzicht_per_locatie!$D$3,jaar_zip[weeknr],overzicht_per_locatie!$B52)/COUNTIFS(jaar_zip[KNMI_Stations.Naam_weerstation],overzicht_per_locatie!$D$3,jaar_zip[weeknr],overzicht_per_locatie!$B52))</f>
        <v/>
      </c>
      <c r="K52" s="38" t="str">
        <f>IF(COUNTIFS(jaar_zip[KNMI_Stations.Naam_weerstation],overzicht_per_locatie!$D$3,jaar_zip[weeknr],overzicht_per_locatie!$B52)=0,"",SUMIFS(jaar_zip[luchtdruk],jaar_zip[KNMI_Stations.Naam_weerstation],overzicht_per_locatie!$D$3,jaar_zip[weeknr],overzicht_per_locatie!$B52)/COUNTIFS(jaar_zip[KNMI_Stations.Naam_weerstation],overzicht_per_locatie!$D$3,jaar_zip[weeknr],overzicht_per_locatie!$B52))</f>
        <v/>
      </c>
    </row>
    <row r="53" spans="2:11" x14ac:dyDescent="0.2">
      <c r="B53" s="31" t="s">
        <v>118</v>
      </c>
      <c r="C53" s="36">
        <f>SUMIFS(jaar_zip[graaddagen],jaar_zip[KNMI_Stations.Naam_weerstation],overzicht_per_locatie!$D$3,jaar_zip[weeknr],overzicht_per_locatie!$B53)</f>
        <v>0</v>
      </c>
      <c r="D53" s="37">
        <f>SUMIFS(jaar_zip[gew. Graaddagen],jaar_zip[KNMI_Stations.Naam_weerstation],overzicht_per_locatie!$D$3,jaar_zip[weeknr],overzicht_per_locatie!$B53)</f>
        <v>0</v>
      </c>
      <c r="E53" s="37">
        <f>SUMIFS(jaar_zip[koeldagen],jaar_zip[KNMI_Stations.Naam_weerstation],overzicht_per_locatie!$D$3,jaar_zip[weeknr],overzicht_per_locatie!$B53)</f>
        <v>0</v>
      </c>
      <c r="F53" s="37" t="str">
        <f>IF(COUNTIFS(jaar_zip[KNMI_Stations.Naam_weerstation],overzicht_per_locatie!$D$3,jaar_zip[weeknr],overzicht_per_locatie!$B53)=0,"",SUMIFS(jaar_zip[etmaaltemperatuur],jaar_zip[KNMI_Stations.Naam_weerstation],overzicht_per_locatie!$D$3,jaar_zip[weeknr],overzicht_per_locatie!$B53)/COUNTIFS(jaar_zip[KNMI_Stations.Naam_weerstation],overzicht_per_locatie!$D$3,jaar_zip[weeknr],overzicht_per_locatie!$B53))</f>
        <v/>
      </c>
      <c r="G53" s="37" t="str">
        <f>IF(COUNTIFS(jaar_zip[KNMI_Stations.Naam_weerstation],overzicht_per_locatie!$D$3,jaar_zip[weeknr],overzicht_per_locatie!$B53)=0,"",SUMIFS(jaar_zip[rel._vochtigheid],jaar_zip[KNMI_Stations.Naam_weerstation],overzicht_per_locatie!$D$3,jaar_zip[weeknr],overzicht_per_locatie!$B53)/COUNTIFS(jaar_zip[KNMI_Stations.Naam_weerstation],overzicht_per_locatie!$D$3,jaar_zip[weeknr],overzicht_per_locatie!$B53))</f>
        <v/>
      </c>
      <c r="H53" s="37" t="str">
        <f>IF(COUNTIFS(jaar_zip[KNMI_Stations.Naam_weerstation],overzicht_per_locatie!$D$3,jaar_zip[weeknr],overzicht_per_locatie!$B53)=0,"",SUMIFS(jaar_zip[windsnelheid],jaar_zip[KNMI_Stations.Naam_weerstation],overzicht_per_locatie!$D$3,jaar_zip[weeknr],overzicht_per_locatie!$B53)/COUNTIFS(jaar_zip[KNMI_Stations.Naam_weerstation],overzicht_per_locatie!$D$3,jaar_zip[weeknr],overzicht_per_locatie!$B53))</f>
        <v/>
      </c>
      <c r="I53" s="37">
        <f>SUMIFS(jaar_zip[neerslag],jaar_zip[KNMI_Stations.Naam_weerstation],overzicht_per_locatie!$D$3,jaar_zip[weeknr],overzicht_per_locatie!$B53)</f>
        <v>0</v>
      </c>
      <c r="J53" s="37" t="str">
        <f>IF(COUNTIFS(jaar_zip[KNMI_Stations.Naam_weerstation],overzicht_per_locatie!$D$3,jaar_zip[weeknr],overzicht_per_locatie!$B53)=0,"",SUMIFS(jaar_zip[globale_straling],jaar_zip[KNMI_Stations.Naam_weerstation],overzicht_per_locatie!$D$3,jaar_zip[weeknr],overzicht_per_locatie!$B53)/COUNTIFS(jaar_zip[KNMI_Stations.Naam_weerstation],overzicht_per_locatie!$D$3,jaar_zip[weeknr],overzicht_per_locatie!$B53))</f>
        <v/>
      </c>
      <c r="K53" s="38" t="str">
        <f>IF(COUNTIFS(jaar_zip[KNMI_Stations.Naam_weerstation],overzicht_per_locatie!$D$3,jaar_zip[weeknr],overzicht_per_locatie!$B53)=0,"",SUMIFS(jaar_zip[luchtdruk],jaar_zip[KNMI_Stations.Naam_weerstation],overzicht_per_locatie!$D$3,jaar_zip[weeknr],overzicht_per_locatie!$B53)/COUNTIFS(jaar_zip[KNMI_Stations.Naam_weerstation],overzicht_per_locatie!$D$3,jaar_zip[weeknr],overzicht_per_locatie!$B53))</f>
        <v/>
      </c>
    </row>
    <row r="54" spans="2:11" x14ac:dyDescent="0.2">
      <c r="B54" s="32" t="s">
        <v>119</v>
      </c>
      <c r="C54" s="36">
        <f>SUMIFS(jaar_zip[graaddagen],jaar_zip[KNMI_Stations.Naam_weerstation],overzicht_per_locatie!$D$3,jaar_zip[weeknr],overzicht_per_locatie!$B54)</f>
        <v>0</v>
      </c>
      <c r="D54" s="37">
        <f>SUMIFS(jaar_zip[gew. Graaddagen],jaar_zip[KNMI_Stations.Naam_weerstation],overzicht_per_locatie!$D$3,jaar_zip[weeknr],overzicht_per_locatie!$B54)</f>
        <v>0</v>
      </c>
      <c r="E54" s="37">
        <f>SUMIFS(jaar_zip[koeldagen],jaar_zip[KNMI_Stations.Naam_weerstation],overzicht_per_locatie!$D$3,jaar_zip[weeknr],overzicht_per_locatie!$B54)</f>
        <v>0</v>
      </c>
      <c r="F54" s="37" t="str">
        <f>IF(COUNTIFS(jaar_zip[KNMI_Stations.Naam_weerstation],overzicht_per_locatie!$D$3,jaar_zip[weeknr],overzicht_per_locatie!$B54)=0,"",SUMIFS(jaar_zip[etmaaltemperatuur],jaar_zip[KNMI_Stations.Naam_weerstation],overzicht_per_locatie!$D$3,jaar_zip[weeknr],overzicht_per_locatie!$B54)/COUNTIFS(jaar_zip[KNMI_Stations.Naam_weerstation],overzicht_per_locatie!$D$3,jaar_zip[weeknr],overzicht_per_locatie!$B54))</f>
        <v/>
      </c>
      <c r="G54" s="37" t="str">
        <f>IF(COUNTIFS(jaar_zip[KNMI_Stations.Naam_weerstation],overzicht_per_locatie!$D$3,jaar_zip[weeknr],overzicht_per_locatie!$B54)=0,"",SUMIFS(jaar_zip[rel._vochtigheid],jaar_zip[KNMI_Stations.Naam_weerstation],overzicht_per_locatie!$D$3,jaar_zip[weeknr],overzicht_per_locatie!$B54)/COUNTIFS(jaar_zip[KNMI_Stations.Naam_weerstation],overzicht_per_locatie!$D$3,jaar_zip[weeknr],overzicht_per_locatie!$B54))</f>
        <v/>
      </c>
      <c r="H54" s="37" t="str">
        <f>IF(COUNTIFS(jaar_zip[KNMI_Stations.Naam_weerstation],overzicht_per_locatie!$D$3,jaar_zip[weeknr],overzicht_per_locatie!$B54)=0,"",SUMIFS(jaar_zip[windsnelheid],jaar_zip[KNMI_Stations.Naam_weerstation],overzicht_per_locatie!$D$3,jaar_zip[weeknr],overzicht_per_locatie!$B54)/COUNTIFS(jaar_zip[KNMI_Stations.Naam_weerstation],overzicht_per_locatie!$D$3,jaar_zip[weeknr],overzicht_per_locatie!$B54))</f>
        <v/>
      </c>
      <c r="I54" s="37">
        <f>SUMIFS(jaar_zip[neerslag],jaar_zip[KNMI_Stations.Naam_weerstation],overzicht_per_locatie!$D$3,jaar_zip[weeknr],overzicht_per_locatie!$B54)</f>
        <v>0</v>
      </c>
      <c r="J54" s="37" t="str">
        <f>IF(COUNTIFS(jaar_zip[KNMI_Stations.Naam_weerstation],overzicht_per_locatie!$D$3,jaar_zip[weeknr],overzicht_per_locatie!$B54)=0,"",SUMIFS(jaar_zip[globale_straling],jaar_zip[KNMI_Stations.Naam_weerstation],overzicht_per_locatie!$D$3,jaar_zip[weeknr],overzicht_per_locatie!$B54)/COUNTIFS(jaar_zip[KNMI_Stations.Naam_weerstation],overzicht_per_locatie!$D$3,jaar_zip[weeknr],overzicht_per_locatie!$B54))</f>
        <v/>
      </c>
      <c r="K54" s="38" t="str">
        <f>IF(COUNTIFS(jaar_zip[KNMI_Stations.Naam_weerstation],overzicht_per_locatie!$D$3,jaar_zip[weeknr],overzicht_per_locatie!$B54)=0,"",SUMIFS(jaar_zip[luchtdruk],jaar_zip[KNMI_Stations.Naam_weerstation],overzicht_per_locatie!$D$3,jaar_zip[weeknr],overzicht_per_locatie!$B54)/COUNTIFS(jaar_zip[KNMI_Stations.Naam_weerstation],overzicht_per_locatie!$D$3,jaar_zip[weeknr],overzicht_per_locatie!$B54))</f>
        <v/>
      </c>
    </row>
    <row r="55" spans="2:11" x14ac:dyDescent="0.2">
      <c r="B55" s="31" t="s">
        <v>120</v>
      </c>
      <c r="C55" s="36">
        <f>SUMIFS(jaar_zip[graaddagen],jaar_zip[KNMI_Stations.Naam_weerstation],overzicht_per_locatie!$D$3,jaar_zip[weeknr],overzicht_per_locatie!$B55)</f>
        <v>0</v>
      </c>
      <c r="D55" s="37">
        <f>SUMIFS(jaar_zip[gew. Graaddagen],jaar_zip[KNMI_Stations.Naam_weerstation],overzicht_per_locatie!$D$3,jaar_zip[weeknr],overzicht_per_locatie!$B55)</f>
        <v>0</v>
      </c>
      <c r="E55" s="37">
        <f>SUMIFS(jaar_zip[koeldagen],jaar_zip[KNMI_Stations.Naam_weerstation],overzicht_per_locatie!$D$3,jaar_zip[weeknr],overzicht_per_locatie!$B55)</f>
        <v>0</v>
      </c>
      <c r="F55" s="37" t="str">
        <f>IF(COUNTIFS(jaar_zip[KNMI_Stations.Naam_weerstation],overzicht_per_locatie!$D$3,jaar_zip[weeknr],overzicht_per_locatie!$B55)=0,"",SUMIFS(jaar_zip[etmaaltemperatuur],jaar_zip[KNMI_Stations.Naam_weerstation],overzicht_per_locatie!$D$3,jaar_zip[weeknr],overzicht_per_locatie!$B55)/COUNTIFS(jaar_zip[KNMI_Stations.Naam_weerstation],overzicht_per_locatie!$D$3,jaar_zip[weeknr],overzicht_per_locatie!$B55))</f>
        <v/>
      </c>
      <c r="G55" s="37" t="str">
        <f>IF(COUNTIFS(jaar_zip[KNMI_Stations.Naam_weerstation],overzicht_per_locatie!$D$3,jaar_zip[weeknr],overzicht_per_locatie!$B55)=0,"",SUMIFS(jaar_zip[rel._vochtigheid],jaar_zip[KNMI_Stations.Naam_weerstation],overzicht_per_locatie!$D$3,jaar_zip[weeknr],overzicht_per_locatie!$B55)/COUNTIFS(jaar_zip[KNMI_Stations.Naam_weerstation],overzicht_per_locatie!$D$3,jaar_zip[weeknr],overzicht_per_locatie!$B55))</f>
        <v/>
      </c>
      <c r="H55" s="37" t="str">
        <f>IF(COUNTIFS(jaar_zip[KNMI_Stations.Naam_weerstation],overzicht_per_locatie!$D$3,jaar_zip[weeknr],overzicht_per_locatie!$B55)=0,"",SUMIFS(jaar_zip[windsnelheid],jaar_zip[KNMI_Stations.Naam_weerstation],overzicht_per_locatie!$D$3,jaar_zip[weeknr],overzicht_per_locatie!$B55)/COUNTIFS(jaar_zip[KNMI_Stations.Naam_weerstation],overzicht_per_locatie!$D$3,jaar_zip[weeknr],overzicht_per_locatie!$B55))</f>
        <v/>
      </c>
      <c r="I55" s="37">
        <f>SUMIFS(jaar_zip[neerslag],jaar_zip[KNMI_Stations.Naam_weerstation],overzicht_per_locatie!$D$3,jaar_zip[weeknr],overzicht_per_locatie!$B55)</f>
        <v>0</v>
      </c>
      <c r="J55" s="37" t="str">
        <f>IF(COUNTIFS(jaar_zip[KNMI_Stations.Naam_weerstation],overzicht_per_locatie!$D$3,jaar_zip[weeknr],overzicht_per_locatie!$B55)=0,"",SUMIFS(jaar_zip[globale_straling],jaar_zip[KNMI_Stations.Naam_weerstation],overzicht_per_locatie!$D$3,jaar_zip[weeknr],overzicht_per_locatie!$B55)/COUNTIFS(jaar_zip[KNMI_Stations.Naam_weerstation],overzicht_per_locatie!$D$3,jaar_zip[weeknr],overzicht_per_locatie!$B55))</f>
        <v/>
      </c>
      <c r="K55" s="38" t="str">
        <f>IF(COUNTIFS(jaar_zip[KNMI_Stations.Naam_weerstation],overzicht_per_locatie!$D$3,jaar_zip[weeknr],overzicht_per_locatie!$B55)=0,"",SUMIFS(jaar_zip[luchtdruk],jaar_zip[KNMI_Stations.Naam_weerstation],overzicht_per_locatie!$D$3,jaar_zip[weeknr],overzicht_per_locatie!$B55)/COUNTIFS(jaar_zip[KNMI_Stations.Naam_weerstation],overzicht_per_locatie!$D$3,jaar_zip[weeknr],overzicht_per_locatie!$B55))</f>
        <v/>
      </c>
    </row>
    <row r="56" spans="2:11" x14ac:dyDescent="0.2">
      <c r="B56" s="32" t="s">
        <v>121</v>
      </c>
      <c r="C56" s="36">
        <f>SUMIFS(jaar_zip[graaddagen],jaar_zip[KNMI_Stations.Naam_weerstation],overzicht_per_locatie!$D$3,jaar_zip[weeknr],overzicht_per_locatie!$B56)</f>
        <v>0</v>
      </c>
      <c r="D56" s="37">
        <f>SUMIFS(jaar_zip[gew. Graaddagen],jaar_zip[KNMI_Stations.Naam_weerstation],overzicht_per_locatie!$D$3,jaar_zip[weeknr],overzicht_per_locatie!$B56)</f>
        <v>0</v>
      </c>
      <c r="E56" s="37">
        <f>SUMIFS(jaar_zip[koeldagen],jaar_zip[KNMI_Stations.Naam_weerstation],overzicht_per_locatie!$D$3,jaar_zip[weeknr],overzicht_per_locatie!$B56)</f>
        <v>0</v>
      </c>
      <c r="F56" s="37" t="str">
        <f>IF(COUNTIFS(jaar_zip[KNMI_Stations.Naam_weerstation],overzicht_per_locatie!$D$3,jaar_zip[weeknr],overzicht_per_locatie!$B56)=0,"",SUMIFS(jaar_zip[etmaaltemperatuur],jaar_zip[KNMI_Stations.Naam_weerstation],overzicht_per_locatie!$D$3,jaar_zip[weeknr],overzicht_per_locatie!$B56)/COUNTIFS(jaar_zip[KNMI_Stations.Naam_weerstation],overzicht_per_locatie!$D$3,jaar_zip[weeknr],overzicht_per_locatie!$B56))</f>
        <v/>
      </c>
      <c r="G56" s="37" t="str">
        <f>IF(COUNTIFS(jaar_zip[KNMI_Stations.Naam_weerstation],overzicht_per_locatie!$D$3,jaar_zip[weeknr],overzicht_per_locatie!$B56)=0,"",SUMIFS(jaar_zip[rel._vochtigheid],jaar_zip[KNMI_Stations.Naam_weerstation],overzicht_per_locatie!$D$3,jaar_zip[weeknr],overzicht_per_locatie!$B56)/COUNTIFS(jaar_zip[KNMI_Stations.Naam_weerstation],overzicht_per_locatie!$D$3,jaar_zip[weeknr],overzicht_per_locatie!$B56))</f>
        <v/>
      </c>
      <c r="H56" s="37" t="str">
        <f>IF(COUNTIFS(jaar_zip[KNMI_Stations.Naam_weerstation],overzicht_per_locatie!$D$3,jaar_zip[weeknr],overzicht_per_locatie!$B56)=0,"",SUMIFS(jaar_zip[windsnelheid],jaar_zip[KNMI_Stations.Naam_weerstation],overzicht_per_locatie!$D$3,jaar_zip[weeknr],overzicht_per_locatie!$B56)/COUNTIFS(jaar_zip[KNMI_Stations.Naam_weerstation],overzicht_per_locatie!$D$3,jaar_zip[weeknr],overzicht_per_locatie!$B56))</f>
        <v/>
      </c>
      <c r="I56" s="37">
        <f>SUMIFS(jaar_zip[neerslag],jaar_zip[KNMI_Stations.Naam_weerstation],overzicht_per_locatie!$D$3,jaar_zip[weeknr],overzicht_per_locatie!$B56)</f>
        <v>0</v>
      </c>
      <c r="J56" s="37" t="str">
        <f>IF(COUNTIFS(jaar_zip[KNMI_Stations.Naam_weerstation],overzicht_per_locatie!$D$3,jaar_zip[weeknr],overzicht_per_locatie!$B56)=0,"",SUMIFS(jaar_zip[globale_straling],jaar_zip[KNMI_Stations.Naam_weerstation],overzicht_per_locatie!$D$3,jaar_zip[weeknr],overzicht_per_locatie!$B56)/COUNTIFS(jaar_zip[KNMI_Stations.Naam_weerstation],overzicht_per_locatie!$D$3,jaar_zip[weeknr],overzicht_per_locatie!$B56))</f>
        <v/>
      </c>
      <c r="K56" s="38" t="str">
        <f>IF(COUNTIFS(jaar_zip[KNMI_Stations.Naam_weerstation],overzicht_per_locatie!$D$3,jaar_zip[weeknr],overzicht_per_locatie!$B56)=0,"",SUMIFS(jaar_zip[luchtdruk],jaar_zip[KNMI_Stations.Naam_weerstation],overzicht_per_locatie!$D$3,jaar_zip[weeknr],overzicht_per_locatie!$B56)/COUNTIFS(jaar_zip[KNMI_Stations.Naam_weerstation],overzicht_per_locatie!$D$3,jaar_zip[weeknr],overzicht_per_locatie!$B56))</f>
        <v/>
      </c>
    </row>
    <row r="57" spans="2:11" x14ac:dyDescent="0.2">
      <c r="B57" s="31" t="s">
        <v>122</v>
      </c>
      <c r="C57" s="36">
        <f>SUMIFS(jaar_zip[graaddagen],jaar_zip[KNMI_Stations.Naam_weerstation],overzicht_per_locatie!$D$3,jaar_zip[weeknr],overzicht_per_locatie!$B57)</f>
        <v>0</v>
      </c>
      <c r="D57" s="37">
        <f>SUMIFS(jaar_zip[gew. Graaddagen],jaar_zip[KNMI_Stations.Naam_weerstation],overzicht_per_locatie!$D$3,jaar_zip[weeknr],overzicht_per_locatie!$B57)</f>
        <v>0</v>
      </c>
      <c r="E57" s="37">
        <f>SUMIFS(jaar_zip[koeldagen],jaar_zip[KNMI_Stations.Naam_weerstation],overzicht_per_locatie!$D$3,jaar_zip[weeknr],overzicht_per_locatie!$B57)</f>
        <v>0</v>
      </c>
      <c r="F57" s="37" t="str">
        <f>IF(COUNTIFS(jaar_zip[KNMI_Stations.Naam_weerstation],overzicht_per_locatie!$D$3,jaar_zip[weeknr],overzicht_per_locatie!$B57)=0,"",SUMIFS(jaar_zip[etmaaltemperatuur],jaar_zip[KNMI_Stations.Naam_weerstation],overzicht_per_locatie!$D$3,jaar_zip[weeknr],overzicht_per_locatie!$B57)/COUNTIFS(jaar_zip[KNMI_Stations.Naam_weerstation],overzicht_per_locatie!$D$3,jaar_zip[weeknr],overzicht_per_locatie!$B57))</f>
        <v/>
      </c>
      <c r="G57" s="37" t="str">
        <f>IF(COUNTIFS(jaar_zip[KNMI_Stations.Naam_weerstation],overzicht_per_locatie!$D$3,jaar_zip[weeknr],overzicht_per_locatie!$B57)=0,"",SUMIFS(jaar_zip[rel._vochtigheid],jaar_zip[KNMI_Stations.Naam_weerstation],overzicht_per_locatie!$D$3,jaar_zip[weeknr],overzicht_per_locatie!$B57)/COUNTIFS(jaar_zip[KNMI_Stations.Naam_weerstation],overzicht_per_locatie!$D$3,jaar_zip[weeknr],overzicht_per_locatie!$B57))</f>
        <v/>
      </c>
      <c r="H57" s="37" t="str">
        <f>IF(COUNTIFS(jaar_zip[KNMI_Stations.Naam_weerstation],overzicht_per_locatie!$D$3,jaar_zip[weeknr],overzicht_per_locatie!$B57)=0,"",SUMIFS(jaar_zip[windsnelheid],jaar_zip[KNMI_Stations.Naam_weerstation],overzicht_per_locatie!$D$3,jaar_zip[weeknr],overzicht_per_locatie!$B57)/COUNTIFS(jaar_zip[KNMI_Stations.Naam_weerstation],overzicht_per_locatie!$D$3,jaar_zip[weeknr],overzicht_per_locatie!$B57))</f>
        <v/>
      </c>
      <c r="I57" s="37">
        <f>SUMIFS(jaar_zip[neerslag],jaar_zip[KNMI_Stations.Naam_weerstation],overzicht_per_locatie!$D$3,jaar_zip[weeknr],overzicht_per_locatie!$B57)</f>
        <v>0</v>
      </c>
      <c r="J57" s="37" t="str">
        <f>IF(COUNTIFS(jaar_zip[KNMI_Stations.Naam_weerstation],overzicht_per_locatie!$D$3,jaar_zip[weeknr],overzicht_per_locatie!$B57)=0,"",SUMIFS(jaar_zip[globale_straling],jaar_zip[KNMI_Stations.Naam_weerstation],overzicht_per_locatie!$D$3,jaar_zip[weeknr],overzicht_per_locatie!$B57)/COUNTIFS(jaar_zip[KNMI_Stations.Naam_weerstation],overzicht_per_locatie!$D$3,jaar_zip[weeknr],overzicht_per_locatie!$B57))</f>
        <v/>
      </c>
      <c r="K57" s="38" t="str">
        <f>IF(COUNTIFS(jaar_zip[KNMI_Stations.Naam_weerstation],overzicht_per_locatie!$D$3,jaar_zip[weeknr],overzicht_per_locatie!$B57)=0,"",SUMIFS(jaar_zip[luchtdruk],jaar_zip[KNMI_Stations.Naam_weerstation],overzicht_per_locatie!$D$3,jaar_zip[weeknr],overzicht_per_locatie!$B57)/COUNTIFS(jaar_zip[KNMI_Stations.Naam_weerstation],overzicht_per_locatie!$D$3,jaar_zip[weeknr],overzicht_per_locatie!$B57))</f>
        <v/>
      </c>
    </row>
    <row r="58" spans="2:11" x14ac:dyDescent="0.2">
      <c r="B58" s="32" t="s">
        <v>123</v>
      </c>
      <c r="C58" s="36">
        <f>SUMIFS(jaar_zip[graaddagen],jaar_zip[KNMI_Stations.Naam_weerstation],overzicht_per_locatie!$D$3,jaar_zip[weeknr],overzicht_per_locatie!$B58)</f>
        <v>0</v>
      </c>
      <c r="D58" s="37">
        <f>SUMIFS(jaar_zip[gew. Graaddagen],jaar_zip[KNMI_Stations.Naam_weerstation],overzicht_per_locatie!$D$3,jaar_zip[weeknr],overzicht_per_locatie!$B58)</f>
        <v>0</v>
      </c>
      <c r="E58" s="37">
        <f>SUMIFS(jaar_zip[koeldagen],jaar_zip[KNMI_Stations.Naam_weerstation],overzicht_per_locatie!$D$3,jaar_zip[weeknr],overzicht_per_locatie!$B58)</f>
        <v>0</v>
      </c>
      <c r="F58" s="37" t="str">
        <f>IF(COUNTIFS(jaar_zip[KNMI_Stations.Naam_weerstation],overzicht_per_locatie!$D$3,jaar_zip[weeknr],overzicht_per_locatie!$B58)=0,"",SUMIFS(jaar_zip[etmaaltemperatuur],jaar_zip[KNMI_Stations.Naam_weerstation],overzicht_per_locatie!$D$3,jaar_zip[weeknr],overzicht_per_locatie!$B58)/COUNTIFS(jaar_zip[KNMI_Stations.Naam_weerstation],overzicht_per_locatie!$D$3,jaar_zip[weeknr],overzicht_per_locatie!$B58))</f>
        <v/>
      </c>
      <c r="G58" s="37" t="str">
        <f>IF(COUNTIFS(jaar_zip[KNMI_Stations.Naam_weerstation],overzicht_per_locatie!$D$3,jaar_zip[weeknr],overzicht_per_locatie!$B58)=0,"",SUMIFS(jaar_zip[rel._vochtigheid],jaar_zip[KNMI_Stations.Naam_weerstation],overzicht_per_locatie!$D$3,jaar_zip[weeknr],overzicht_per_locatie!$B58)/COUNTIFS(jaar_zip[KNMI_Stations.Naam_weerstation],overzicht_per_locatie!$D$3,jaar_zip[weeknr],overzicht_per_locatie!$B58))</f>
        <v/>
      </c>
      <c r="H58" s="37" t="str">
        <f>IF(COUNTIFS(jaar_zip[KNMI_Stations.Naam_weerstation],overzicht_per_locatie!$D$3,jaar_zip[weeknr],overzicht_per_locatie!$B58)=0,"",SUMIFS(jaar_zip[windsnelheid],jaar_zip[KNMI_Stations.Naam_weerstation],overzicht_per_locatie!$D$3,jaar_zip[weeknr],overzicht_per_locatie!$B58)/COUNTIFS(jaar_zip[KNMI_Stations.Naam_weerstation],overzicht_per_locatie!$D$3,jaar_zip[weeknr],overzicht_per_locatie!$B58))</f>
        <v/>
      </c>
      <c r="I58" s="37">
        <f>SUMIFS(jaar_zip[neerslag],jaar_zip[KNMI_Stations.Naam_weerstation],overzicht_per_locatie!$D$3,jaar_zip[weeknr],overzicht_per_locatie!$B58)</f>
        <v>0</v>
      </c>
      <c r="J58" s="37" t="str">
        <f>IF(COUNTIFS(jaar_zip[KNMI_Stations.Naam_weerstation],overzicht_per_locatie!$D$3,jaar_zip[weeknr],overzicht_per_locatie!$B58)=0,"",SUMIFS(jaar_zip[globale_straling],jaar_zip[KNMI_Stations.Naam_weerstation],overzicht_per_locatie!$D$3,jaar_zip[weeknr],overzicht_per_locatie!$B58)/COUNTIFS(jaar_zip[KNMI_Stations.Naam_weerstation],overzicht_per_locatie!$D$3,jaar_zip[weeknr],overzicht_per_locatie!$B58))</f>
        <v/>
      </c>
      <c r="K58" s="38" t="str">
        <f>IF(COUNTIFS(jaar_zip[KNMI_Stations.Naam_weerstation],overzicht_per_locatie!$D$3,jaar_zip[weeknr],overzicht_per_locatie!$B58)=0,"",SUMIFS(jaar_zip[luchtdruk],jaar_zip[KNMI_Stations.Naam_weerstation],overzicht_per_locatie!$D$3,jaar_zip[weeknr],overzicht_per_locatie!$B58)/COUNTIFS(jaar_zip[KNMI_Stations.Naam_weerstation],overzicht_per_locatie!$D$3,jaar_zip[weeknr],overzicht_per_locatie!$B58))</f>
        <v/>
      </c>
    </row>
    <row r="59" spans="2:11" x14ac:dyDescent="0.2">
      <c r="B59" s="31" t="s">
        <v>124</v>
      </c>
      <c r="C59" s="36">
        <f>SUMIFS(jaar_zip[graaddagen],jaar_zip[KNMI_Stations.Naam_weerstation],overzicht_per_locatie!$D$3,jaar_zip[weeknr],overzicht_per_locatie!$B59)</f>
        <v>0</v>
      </c>
      <c r="D59" s="37">
        <f>SUMIFS(jaar_zip[gew. Graaddagen],jaar_zip[KNMI_Stations.Naam_weerstation],overzicht_per_locatie!$D$3,jaar_zip[weeknr],overzicht_per_locatie!$B59)</f>
        <v>0</v>
      </c>
      <c r="E59" s="37">
        <f>SUMIFS(jaar_zip[koeldagen],jaar_zip[KNMI_Stations.Naam_weerstation],overzicht_per_locatie!$D$3,jaar_zip[weeknr],overzicht_per_locatie!$B59)</f>
        <v>0</v>
      </c>
      <c r="F59" s="37" t="str">
        <f>IF(COUNTIFS(jaar_zip[KNMI_Stations.Naam_weerstation],overzicht_per_locatie!$D$3,jaar_zip[weeknr],overzicht_per_locatie!$B59)=0,"",SUMIFS(jaar_zip[etmaaltemperatuur],jaar_zip[KNMI_Stations.Naam_weerstation],overzicht_per_locatie!$D$3,jaar_zip[weeknr],overzicht_per_locatie!$B59)/COUNTIFS(jaar_zip[KNMI_Stations.Naam_weerstation],overzicht_per_locatie!$D$3,jaar_zip[weeknr],overzicht_per_locatie!$B59))</f>
        <v/>
      </c>
      <c r="G59" s="37" t="str">
        <f>IF(COUNTIFS(jaar_zip[KNMI_Stations.Naam_weerstation],overzicht_per_locatie!$D$3,jaar_zip[weeknr],overzicht_per_locatie!$B59)=0,"",SUMIFS(jaar_zip[rel._vochtigheid],jaar_zip[KNMI_Stations.Naam_weerstation],overzicht_per_locatie!$D$3,jaar_zip[weeknr],overzicht_per_locatie!$B59)/COUNTIFS(jaar_zip[KNMI_Stations.Naam_weerstation],overzicht_per_locatie!$D$3,jaar_zip[weeknr],overzicht_per_locatie!$B59))</f>
        <v/>
      </c>
      <c r="H59" s="37" t="str">
        <f>IF(COUNTIFS(jaar_zip[KNMI_Stations.Naam_weerstation],overzicht_per_locatie!$D$3,jaar_zip[weeknr],overzicht_per_locatie!$B59)=0,"",SUMIFS(jaar_zip[windsnelheid],jaar_zip[KNMI_Stations.Naam_weerstation],overzicht_per_locatie!$D$3,jaar_zip[weeknr],overzicht_per_locatie!$B59)/COUNTIFS(jaar_zip[KNMI_Stations.Naam_weerstation],overzicht_per_locatie!$D$3,jaar_zip[weeknr],overzicht_per_locatie!$B59))</f>
        <v/>
      </c>
      <c r="I59" s="37">
        <f>SUMIFS(jaar_zip[neerslag],jaar_zip[KNMI_Stations.Naam_weerstation],overzicht_per_locatie!$D$3,jaar_zip[weeknr],overzicht_per_locatie!$B59)</f>
        <v>0</v>
      </c>
      <c r="J59" s="37" t="str">
        <f>IF(COUNTIFS(jaar_zip[KNMI_Stations.Naam_weerstation],overzicht_per_locatie!$D$3,jaar_zip[weeknr],overzicht_per_locatie!$B59)=0,"",SUMIFS(jaar_zip[globale_straling],jaar_zip[KNMI_Stations.Naam_weerstation],overzicht_per_locatie!$D$3,jaar_zip[weeknr],overzicht_per_locatie!$B59)/COUNTIFS(jaar_zip[KNMI_Stations.Naam_weerstation],overzicht_per_locatie!$D$3,jaar_zip[weeknr],overzicht_per_locatie!$B59))</f>
        <v/>
      </c>
      <c r="K59" s="38" t="str">
        <f>IF(COUNTIFS(jaar_zip[KNMI_Stations.Naam_weerstation],overzicht_per_locatie!$D$3,jaar_zip[weeknr],overzicht_per_locatie!$B59)=0,"",SUMIFS(jaar_zip[luchtdruk],jaar_zip[KNMI_Stations.Naam_weerstation],overzicht_per_locatie!$D$3,jaar_zip[weeknr],overzicht_per_locatie!$B59)/COUNTIFS(jaar_zip[KNMI_Stations.Naam_weerstation],overzicht_per_locatie!$D$3,jaar_zip[weeknr],overzicht_per_locatie!$B59))</f>
        <v/>
      </c>
    </row>
    <row r="60" spans="2:11" x14ac:dyDescent="0.2">
      <c r="B60" s="32" t="s">
        <v>125</v>
      </c>
      <c r="C60" s="36">
        <f>SUMIFS(jaar_zip[graaddagen],jaar_zip[KNMI_Stations.Naam_weerstation],overzicht_per_locatie!$D$3,jaar_zip[weeknr],overzicht_per_locatie!$B60)</f>
        <v>0</v>
      </c>
      <c r="D60" s="37">
        <f>SUMIFS(jaar_zip[gew. Graaddagen],jaar_zip[KNMI_Stations.Naam_weerstation],overzicht_per_locatie!$D$3,jaar_zip[weeknr],overzicht_per_locatie!$B60)</f>
        <v>0</v>
      </c>
      <c r="E60" s="37">
        <f>SUMIFS(jaar_zip[koeldagen],jaar_zip[KNMI_Stations.Naam_weerstation],overzicht_per_locatie!$D$3,jaar_zip[weeknr],overzicht_per_locatie!$B60)</f>
        <v>0</v>
      </c>
      <c r="F60" s="37" t="str">
        <f>IF(COUNTIFS(jaar_zip[KNMI_Stations.Naam_weerstation],overzicht_per_locatie!$D$3,jaar_zip[weeknr],overzicht_per_locatie!$B60)=0,"",SUMIFS(jaar_zip[etmaaltemperatuur],jaar_zip[KNMI_Stations.Naam_weerstation],overzicht_per_locatie!$D$3,jaar_zip[weeknr],overzicht_per_locatie!$B60)/COUNTIFS(jaar_zip[KNMI_Stations.Naam_weerstation],overzicht_per_locatie!$D$3,jaar_zip[weeknr],overzicht_per_locatie!$B60))</f>
        <v/>
      </c>
      <c r="G60" s="37" t="str">
        <f>IF(COUNTIFS(jaar_zip[KNMI_Stations.Naam_weerstation],overzicht_per_locatie!$D$3,jaar_zip[weeknr],overzicht_per_locatie!$B60)=0,"",SUMIFS(jaar_zip[rel._vochtigheid],jaar_zip[KNMI_Stations.Naam_weerstation],overzicht_per_locatie!$D$3,jaar_zip[weeknr],overzicht_per_locatie!$B60)/COUNTIFS(jaar_zip[KNMI_Stations.Naam_weerstation],overzicht_per_locatie!$D$3,jaar_zip[weeknr],overzicht_per_locatie!$B60))</f>
        <v/>
      </c>
      <c r="H60" s="37" t="str">
        <f>IF(COUNTIFS(jaar_zip[KNMI_Stations.Naam_weerstation],overzicht_per_locatie!$D$3,jaar_zip[weeknr],overzicht_per_locatie!$B60)=0,"",SUMIFS(jaar_zip[windsnelheid],jaar_zip[KNMI_Stations.Naam_weerstation],overzicht_per_locatie!$D$3,jaar_zip[weeknr],overzicht_per_locatie!$B60)/COUNTIFS(jaar_zip[KNMI_Stations.Naam_weerstation],overzicht_per_locatie!$D$3,jaar_zip[weeknr],overzicht_per_locatie!$B60))</f>
        <v/>
      </c>
      <c r="I60" s="37">
        <f>SUMIFS(jaar_zip[neerslag],jaar_zip[KNMI_Stations.Naam_weerstation],overzicht_per_locatie!$D$3,jaar_zip[weeknr],overzicht_per_locatie!$B60)</f>
        <v>0</v>
      </c>
      <c r="J60" s="37" t="str">
        <f>IF(COUNTIFS(jaar_zip[KNMI_Stations.Naam_weerstation],overzicht_per_locatie!$D$3,jaar_zip[weeknr],overzicht_per_locatie!$B60)=0,"",SUMIFS(jaar_zip[globale_straling],jaar_zip[KNMI_Stations.Naam_weerstation],overzicht_per_locatie!$D$3,jaar_zip[weeknr],overzicht_per_locatie!$B60)/COUNTIFS(jaar_zip[KNMI_Stations.Naam_weerstation],overzicht_per_locatie!$D$3,jaar_zip[weeknr],overzicht_per_locatie!$B60))</f>
        <v/>
      </c>
      <c r="K60" s="38" t="str">
        <f>IF(COUNTIFS(jaar_zip[KNMI_Stations.Naam_weerstation],overzicht_per_locatie!$D$3,jaar_zip[weeknr],overzicht_per_locatie!$B60)=0,"",SUMIFS(jaar_zip[luchtdruk],jaar_zip[KNMI_Stations.Naam_weerstation],overzicht_per_locatie!$D$3,jaar_zip[weeknr],overzicht_per_locatie!$B60)/COUNTIFS(jaar_zip[KNMI_Stations.Naam_weerstation],overzicht_per_locatie!$D$3,jaar_zip[weeknr],overzicht_per_locatie!$B60))</f>
        <v/>
      </c>
    </row>
    <row r="61" spans="2:11" x14ac:dyDescent="0.2">
      <c r="B61" s="31" t="s">
        <v>126</v>
      </c>
      <c r="C61" s="36">
        <f>SUMIFS(jaar_zip[graaddagen],jaar_zip[KNMI_Stations.Naam_weerstation],overzicht_per_locatie!$D$3,jaar_zip[weeknr],overzicht_per_locatie!$B61)</f>
        <v>0</v>
      </c>
      <c r="D61" s="37">
        <f>SUMIFS(jaar_zip[gew. Graaddagen],jaar_zip[KNMI_Stations.Naam_weerstation],overzicht_per_locatie!$D$3,jaar_zip[weeknr],overzicht_per_locatie!$B61)</f>
        <v>0</v>
      </c>
      <c r="E61" s="37">
        <f>SUMIFS(jaar_zip[koeldagen],jaar_zip[KNMI_Stations.Naam_weerstation],overzicht_per_locatie!$D$3,jaar_zip[weeknr],overzicht_per_locatie!$B61)</f>
        <v>0</v>
      </c>
      <c r="F61" s="37" t="str">
        <f>IF(COUNTIFS(jaar_zip[KNMI_Stations.Naam_weerstation],overzicht_per_locatie!$D$3,jaar_zip[weeknr],overzicht_per_locatie!$B61)=0,"",SUMIFS(jaar_zip[etmaaltemperatuur],jaar_zip[KNMI_Stations.Naam_weerstation],overzicht_per_locatie!$D$3,jaar_zip[weeknr],overzicht_per_locatie!$B61)/COUNTIFS(jaar_zip[KNMI_Stations.Naam_weerstation],overzicht_per_locatie!$D$3,jaar_zip[weeknr],overzicht_per_locatie!$B61))</f>
        <v/>
      </c>
      <c r="G61" s="37" t="str">
        <f>IF(COUNTIFS(jaar_zip[KNMI_Stations.Naam_weerstation],overzicht_per_locatie!$D$3,jaar_zip[weeknr],overzicht_per_locatie!$B61)=0,"",SUMIFS(jaar_zip[rel._vochtigheid],jaar_zip[KNMI_Stations.Naam_weerstation],overzicht_per_locatie!$D$3,jaar_zip[weeknr],overzicht_per_locatie!$B61)/COUNTIFS(jaar_zip[KNMI_Stations.Naam_weerstation],overzicht_per_locatie!$D$3,jaar_zip[weeknr],overzicht_per_locatie!$B61))</f>
        <v/>
      </c>
      <c r="H61" s="37" t="str">
        <f>IF(COUNTIFS(jaar_zip[KNMI_Stations.Naam_weerstation],overzicht_per_locatie!$D$3,jaar_zip[weeknr],overzicht_per_locatie!$B61)=0,"",SUMIFS(jaar_zip[windsnelheid],jaar_zip[KNMI_Stations.Naam_weerstation],overzicht_per_locatie!$D$3,jaar_zip[weeknr],overzicht_per_locatie!$B61)/COUNTIFS(jaar_zip[KNMI_Stations.Naam_weerstation],overzicht_per_locatie!$D$3,jaar_zip[weeknr],overzicht_per_locatie!$B61))</f>
        <v/>
      </c>
      <c r="I61" s="37">
        <f>SUMIFS(jaar_zip[neerslag],jaar_zip[KNMI_Stations.Naam_weerstation],overzicht_per_locatie!$D$3,jaar_zip[weeknr],overzicht_per_locatie!$B61)</f>
        <v>0</v>
      </c>
      <c r="J61" s="37" t="str">
        <f>IF(COUNTIFS(jaar_zip[KNMI_Stations.Naam_weerstation],overzicht_per_locatie!$D$3,jaar_zip[weeknr],overzicht_per_locatie!$B61)=0,"",SUMIFS(jaar_zip[globale_straling],jaar_zip[KNMI_Stations.Naam_weerstation],overzicht_per_locatie!$D$3,jaar_zip[weeknr],overzicht_per_locatie!$B61)/COUNTIFS(jaar_zip[KNMI_Stations.Naam_weerstation],overzicht_per_locatie!$D$3,jaar_zip[weeknr],overzicht_per_locatie!$B61))</f>
        <v/>
      </c>
      <c r="K61" s="38" t="str">
        <f>IF(COUNTIFS(jaar_zip[KNMI_Stations.Naam_weerstation],overzicht_per_locatie!$D$3,jaar_zip[weeknr],overzicht_per_locatie!$B61)=0,"",SUMIFS(jaar_zip[luchtdruk],jaar_zip[KNMI_Stations.Naam_weerstation],overzicht_per_locatie!$D$3,jaar_zip[weeknr],overzicht_per_locatie!$B61)/COUNTIFS(jaar_zip[KNMI_Stations.Naam_weerstation],overzicht_per_locatie!$D$3,jaar_zip[weeknr],overzicht_per_locatie!$B61))</f>
        <v/>
      </c>
    </row>
    <row r="62" spans="2:11" x14ac:dyDescent="0.2">
      <c r="B62" s="32" t="s">
        <v>127</v>
      </c>
      <c r="C62" s="36">
        <f>SUMIFS(jaar_zip[graaddagen],jaar_zip[KNMI_Stations.Naam_weerstation],overzicht_per_locatie!$D$3,jaar_zip[weeknr],overzicht_per_locatie!$B62)</f>
        <v>0</v>
      </c>
      <c r="D62" s="37">
        <f>SUMIFS(jaar_zip[gew. Graaddagen],jaar_zip[KNMI_Stations.Naam_weerstation],overzicht_per_locatie!$D$3,jaar_zip[weeknr],overzicht_per_locatie!$B62)</f>
        <v>0</v>
      </c>
      <c r="E62" s="37">
        <f>SUMIFS(jaar_zip[koeldagen],jaar_zip[KNMI_Stations.Naam_weerstation],overzicht_per_locatie!$D$3,jaar_zip[weeknr],overzicht_per_locatie!$B62)</f>
        <v>0</v>
      </c>
      <c r="F62" s="37" t="str">
        <f>IF(COUNTIFS(jaar_zip[KNMI_Stations.Naam_weerstation],overzicht_per_locatie!$D$3,jaar_zip[weeknr],overzicht_per_locatie!$B62)=0,"",SUMIFS(jaar_zip[etmaaltemperatuur],jaar_zip[KNMI_Stations.Naam_weerstation],overzicht_per_locatie!$D$3,jaar_zip[weeknr],overzicht_per_locatie!$B62)/COUNTIFS(jaar_zip[KNMI_Stations.Naam_weerstation],overzicht_per_locatie!$D$3,jaar_zip[weeknr],overzicht_per_locatie!$B62))</f>
        <v/>
      </c>
      <c r="G62" s="37" t="str">
        <f>IF(COUNTIFS(jaar_zip[KNMI_Stations.Naam_weerstation],overzicht_per_locatie!$D$3,jaar_zip[weeknr],overzicht_per_locatie!$B62)=0,"",SUMIFS(jaar_zip[rel._vochtigheid],jaar_zip[KNMI_Stations.Naam_weerstation],overzicht_per_locatie!$D$3,jaar_zip[weeknr],overzicht_per_locatie!$B62)/COUNTIFS(jaar_zip[KNMI_Stations.Naam_weerstation],overzicht_per_locatie!$D$3,jaar_zip[weeknr],overzicht_per_locatie!$B62))</f>
        <v/>
      </c>
      <c r="H62" s="37" t="str">
        <f>IF(COUNTIFS(jaar_zip[KNMI_Stations.Naam_weerstation],overzicht_per_locatie!$D$3,jaar_zip[weeknr],overzicht_per_locatie!$B62)=0,"",SUMIFS(jaar_zip[windsnelheid],jaar_zip[KNMI_Stations.Naam_weerstation],overzicht_per_locatie!$D$3,jaar_zip[weeknr],overzicht_per_locatie!$B62)/COUNTIFS(jaar_zip[KNMI_Stations.Naam_weerstation],overzicht_per_locatie!$D$3,jaar_zip[weeknr],overzicht_per_locatie!$B62))</f>
        <v/>
      </c>
      <c r="I62" s="37">
        <f>SUMIFS(jaar_zip[neerslag],jaar_zip[KNMI_Stations.Naam_weerstation],overzicht_per_locatie!$D$3,jaar_zip[weeknr],overzicht_per_locatie!$B62)</f>
        <v>0</v>
      </c>
      <c r="J62" s="37" t="str">
        <f>IF(COUNTIFS(jaar_zip[KNMI_Stations.Naam_weerstation],overzicht_per_locatie!$D$3,jaar_zip[weeknr],overzicht_per_locatie!$B62)=0,"",SUMIFS(jaar_zip[globale_straling],jaar_zip[KNMI_Stations.Naam_weerstation],overzicht_per_locatie!$D$3,jaar_zip[weeknr],overzicht_per_locatie!$B62)/COUNTIFS(jaar_zip[KNMI_Stations.Naam_weerstation],overzicht_per_locatie!$D$3,jaar_zip[weeknr],overzicht_per_locatie!$B62))</f>
        <v/>
      </c>
      <c r="K62" s="38" t="str">
        <f>IF(COUNTIFS(jaar_zip[KNMI_Stations.Naam_weerstation],overzicht_per_locatie!$D$3,jaar_zip[weeknr],overzicht_per_locatie!$B62)=0,"",SUMIFS(jaar_zip[luchtdruk],jaar_zip[KNMI_Stations.Naam_weerstation],overzicht_per_locatie!$D$3,jaar_zip[weeknr],overzicht_per_locatie!$B62)/COUNTIFS(jaar_zip[KNMI_Stations.Naam_weerstation],overzicht_per_locatie!$D$3,jaar_zip[weeknr],overzicht_per_locatie!$B62))</f>
        <v/>
      </c>
    </row>
    <row r="63" spans="2:11" x14ac:dyDescent="0.2">
      <c r="B63" s="31" t="s">
        <v>128</v>
      </c>
      <c r="C63" s="36">
        <f>SUMIFS(jaar_zip[graaddagen],jaar_zip[KNMI_Stations.Naam_weerstation],overzicht_per_locatie!$D$3,jaar_zip[weeknr],overzicht_per_locatie!$B63)</f>
        <v>0</v>
      </c>
      <c r="D63" s="37">
        <f>SUMIFS(jaar_zip[gew. Graaddagen],jaar_zip[KNMI_Stations.Naam_weerstation],overzicht_per_locatie!$D$3,jaar_zip[weeknr],overzicht_per_locatie!$B63)</f>
        <v>0</v>
      </c>
      <c r="E63" s="37">
        <f>SUMIFS(jaar_zip[koeldagen],jaar_zip[KNMI_Stations.Naam_weerstation],overzicht_per_locatie!$D$3,jaar_zip[weeknr],overzicht_per_locatie!$B63)</f>
        <v>0</v>
      </c>
      <c r="F63" s="37" t="str">
        <f>IF(COUNTIFS(jaar_zip[KNMI_Stations.Naam_weerstation],overzicht_per_locatie!$D$3,jaar_zip[weeknr],overzicht_per_locatie!$B63)=0,"",SUMIFS(jaar_zip[etmaaltemperatuur],jaar_zip[KNMI_Stations.Naam_weerstation],overzicht_per_locatie!$D$3,jaar_zip[weeknr],overzicht_per_locatie!$B63)/COUNTIFS(jaar_zip[KNMI_Stations.Naam_weerstation],overzicht_per_locatie!$D$3,jaar_zip[weeknr],overzicht_per_locatie!$B63))</f>
        <v/>
      </c>
      <c r="G63" s="37" t="str">
        <f>IF(COUNTIFS(jaar_zip[KNMI_Stations.Naam_weerstation],overzicht_per_locatie!$D$3,jaar_zip[weeknr],overzicht_per_locatie!$B63)=0,"",SUMIFS(jaar_zip[rel._vochtigheid],jaar_zip[KNMI_Stations.Naam_weerstation],overzicht_per_locatie!$D$3,jaar_zip[weeknr],overzicht_per_locatie!$B63)/COUNTIFS(jaar_zip[KNMI_Stations.Naam_weerstation],overzicht_per_locatie!$D$3,jaar_zip[weeknr],overzicht_per_locatie!$B63))</f>
        <v/>
      </c>
      <c r="H63" s="37" t="str">
        <f>IF(COUNTIFS(jaar_zip[KNMI_Stations.Naam_weerstation],overzicht_per_locatie!$D$3,jaar_zip[weeknr],overzicht_per_locatie!$B63)=0,"",SUMIFS(jaar_zip[windsnelheid],jaar_zip[KNMI_Stations.Naam_weerstation],overzicht_per_locatie!$D$3,jaar_zip[weeknr],overzicht_per_locatie!$B63)/COUNTIFS(jaar_zip[KNMI_Stations.Naam_weerstation],overzicht_per_locatie!$D$3,jaar_zip[weeknr],overzicht_per_locatie!$B63))</f>
        <v/>
      </c>
      <c r="I63" s="37">
        <f>SUMIFS(jaar_zip[neerslag],jaar_zip[KNMI_Stations.Naam_weerstation],overzicht_per_locatie!$D$3,jaar_zip[weeknr],overzicht_per_locatie!$B63)</f>
        <v>0</v>
      </c>
      <c r="J63" s="37" t="str">
        <f>IF(COUNTIFS(jaar_zip[KNMI_Stations.Naam_weerstation],overzicht_per_locatie!$D$3,jaar_zip[weeknr],overzicht_per_locatie!$B63)=0,"",SUMIFS(jaar_zip[globale_straling],jaar_zip[KNMI_Stations.Naam_weerstation],overzicht_per_locatie!$D$3,jaar_zip[weeknr],overzicht_per_locatie!$B63)/COUNTIFS(jaar_zip[KNMI_Stations.Naam_weerstation],overzicht_per_locatie!$D$3,jaar_zip[weeknr],overzicht_per_locatie!$B63))</f>
        <v/>
      </c>
      <c r="K63" s="38" t="str">
        <f>IF(COUNTIFS(jaar_zip[KNMI_Stations.Naam_weerstation],overzicht_per_locatie!$D$3,jaar_zip[weeknr],overzicht_per_locatie!$B63)=0,"",SUMIFS(jaar_zip[luchtdruk],jaar_zip[KNMI_Stations.Naam_weerstation],overzicht_per_locatie!$D$3,jaar_zip[weeknr],overzicht_per_locatie!$B63)/COUNTIFS(jaar_zip[KNMI_Stations.Naam_weerstation],overzicht_per_locatie!$D$3,jaar_zip[weeknr],overzicht_per_locatie!$B63))</f>
        <v/>
      </c>
    </row>
    <row r="64" spans="2:11" x14ac:dyDescent="0.2">
      <c r="B64" s="32" t="s">
        <v>129</v>
      </c>
      <c r="C64" s="36">
        <f>SUMIFS(jaar_zip[graaddagen],jaar_zip[KNMI_Stations.Naam_weerstation],overzicht_per_locatie!$D$3,jaar_zip[weeknr],overzicht_per_locatie!$B64)</f>
        <v>0</v>
      </c>
      <c r="D64" s="37">
        <f>SUMIFS(jaar_zip[gew. Graaddagen],jaar_zip[KNMI_Stations.Naam_weerstation],overzicht_per_locatie!$D$3,jaar_zip[weeknr],overzicht_per_locatie!$B64)</f>
        <v>0</v>
      </c>
      <c r="E64" s="37">
        <f>SUMIFS(jaar_zip[koeldagen],jaar_zip[KNMI_Stations.Naam_weerstation],overzicht_per_locatie!$D$3,jaar_zip[weeknr],overzicht_per_locatie!$B64)</f>
        <v>0</v>
      </c>
      <c r="F64" s="37" t="str">
        <f>IF(COUNTIFS(jaar_zip[KNMI_Stations.Naam_weerstation],overzicht_per_locatie!$D$3,jaar_zip[weeknr],overzicht_per_locatie!$B64)=0,"",SUMIFS(jaar_zip[etmaaltemperatuur],jaar_zip[KNMI_Stations.Naam_weerstation],overzicht_per_locatie!$D$3,jaar_zip[weeknr],overzicht_per_locatie!$B64)/COUNTIFS(jaar_zip[KNMI_Stations.Naam_weerstation],overzicht_per_locatie!$D$3,jaar_zip[weeknr],overzicht_per_locatie!$B64))</f>
        <v/>
      </c>
      <c r="G64" s="37" t="str">
        <f>IF(COUNTIFS(jaar_zip[KNMI_Stations.Naam_weerstation],overzicht_per_locatie!$D$3,jaar_zip[weeknr],overzicht_per_locatie!$B64)=0,"",SUMIFS(jaar_zip[rel._vochtigheid],jaar_zip[KNMI_Stations.Naam_weerstation],overzicht_per_locatie!$D$3,jaar_zip[weeknr],overzicht_per_locatie!$B64)/COUNTIFS(jaar_zip[KNMI_Stations.Naam_weerstation],overzicht_per_locatie!$D$3,jaar_zip[weeknr],overzicht_per_locatie!$B64))</f>
        <v/>
      </c>
      <c r="H64" s="37" t="str">
        <f>IF(COUNTIFS(jaar_zip[KNMI_Stations.Naam_weerstation],overzicht_per_locatie!$D$3,jaar_zip[weeknr],overzicht_per_locatie!$B64)=0,"",SUMIFS(jaar_zip[windsnelheid],jaar_zip[KNMI_Stations.Naam_weerstation],overzicht_per_locatie!$D$3,jaar_zip[weeknr],overzicht_per_locatie!$B64)/COUNTIFS(jaar_zip[KNMI_Stations.Naam_weerstation],overzicht_per_locatie!$D$3,jaar_zip[weeknr],overzicht_per_locatie!$B64))</f>
        <v/>
      </c>
      <c r="I64" s="37">
        <f>SUMIFS(jaar_zip[neerslag],jaar_zip[KNMI_Stations.Naam_weerstation],overzicht_per_locatie!$D$3,jaar_zip[weeknr],overzicht_per_locatie!$B64)</f>
        <v>0</v>
      </c>
      <c r="J64" s="37" t="str">
        <f>IF(COUNTIFS(jaar_zip[KNMI_Stations.Naam_weerstation],overzicht_per_locatie!$D$3,jaar_zip[weeknr],overzicht_per_locatie!$B64)=0,"",SUMIFS(jaar_zip[globale_straling],jaar_zip[KNMI_Stations.Naam_weerstation],overzicht_per_locatie!$D$3,jaar_zip[weeknr],overzicht_per_locatie!$B64)/COUNTIFS(jaar_zip[KNMI_Stations.Naam_weerstation],overzicht_per_locatie!$D$3,jaar_zip[weeknr],overzicht_per_locatie!$B64))</f>
        <v/>
      </c>
      <c r="K64" s="38" t="str">
        <f>IF(COUNTIFS(jaar_zip[KNMI_Stations.Naam_weerstation],overzicht_per_locatie!$D$3,jaar_zip[weeknr],overzicht_per_locatie!$B64)=0,"",SUMIFS(jaar_zip[luchtdruk],jaar_zip[KNMI_Stations.Naam_weerstation],overzicht_per_locatie!$D$3,jaar_zip[weeknr],overzicht_per_locatie!$B64)/COUNTIFS(jaar_zip[KNMI_Stations.Naam_weerstation],overzicht_per_locatie!$D$3,jaar_zip[weeknr],overzicht_per_locatie!$B64))</f>
        <v/>
      </c>
    </row>
    <row r="65" spans="2:11" x14ac:dyDescent="0.2">
      <c r="B65" s="31" t="s">
        <v>130</v>
      </c>
      <c r="C65" s="36">
        <f>SUMIFS(jaar_zip[graaddagen],jaar_zip[KNMI_Stations.Naam_weerstation],overzicht_per_locatie!$D$3,jaar_zip[weeknr],overzicht_per_locatie!$B65)</f>
        <v>0</v>
      </c>
      <c r="D65" s="37">
        <f>SUMIFS(jaar_zip[gew. Graaddagen],jaar_zip[KNMI_Stations.Naam_weerstation],overzicht_per_locatie!$D$3,jaar_zip[weeknr],overzicht_per_locatie!$B65)</f>
        <v>0</v>
      </c>
      <c r="E65" s="37">
        <f>SUMIFS(jaar_zip[koeldagen],jaar_zip[KNMI_Stations.Naam_weerstation],overzicht_per_locatie!$D$3,jaar_zip[weeknr],overzicht_per_locatie!$B65)</f>
        <v>0</v>
      </c>
      <c r="F65" s="37" t="str">
        <f>IF(COUNTIFS(jaar_zip[KNMI_Stations.Naam_weerstation],overzicht_per_locatie!$D$3,jaar_zip[weeknr],overzicht_per_locatie!$B65)=0,"",SUMIFS(jaar_zip[etmaaltemperatuur],jaar_zip[KNMI_Stations.Naam_weerstation],overzicht_per_locatie!$D$3,jaar_zip[weeknr],overzicht_per_locatie!$B65)/COUNTIFS(jaar_zip[KNMI_Stations.Naam_weerstation],overzicht_per_locatie!$D$3,jaar_zip[weeknr],overzicht_per_locatie!$B65))</f>
        <v/>
      </c>
      <c r="G65" s="37" t="str">
        <f>IF(COUNTIFS(jaar_zip[KNMI_Stations.Naam_weerstation],overzicht_per_locatie!$D$3,jaar_zip[weeknr],overzicht_per_locatie!$B65)=0,"",SUMIFS(jaar_zip[rel._vochtigheid],jaar_zip[KNMI_Stations.Naam_weerstation],overzicht_per_locatie!$D$3,jaar_zip[weeknr],overzicht_per_locatie!$B65)/COUNTIFS(jaar_zip[KNMI_Stations.Naam_weerstation],overzicht_per_locatie!$D$3,jaar_zip[weeknr],overzicht_per_locatie!$B65))</f>
        <v/>
      </c>
      <c r="H65" s="37" t="str">
        <f>IF(COUNTIFS(jaar_zip[KNMI_Stations.Naam_weerstation],overzicht_per_locatie!$D$3,jaar_zip[weeknr],overzicht_per_locatie!$B65)=0,"",SUMIFS(jaar_zip[windsnelheid],jaar_zip[KNMI_Stations.Naam_weerstation],overzicht_per_locatie!$D$3,jaar_zip[weeknr],overzicht_per_locatie!$B65)/COUNTIFS(jaar_zip[KNMI_Stations.Naam_weerstation],overzicht_per_locatie!$D$3,jaar_zip[weeknr],overzicht_per_locatie!$B65))</f>
        <v/>
      </c>
      <c r="I65" s="37">
        <f>SUMIFS(jaar_zip[neerslag],jaar_zip[KNMI_Stations.Naam_weerstation],overzicht_per_locatie!$D$3,jaar_zip[weeknr],overzicht_per_locatie!$B65)</f>
        <v>0</v>
      </c>
      <c r="J65" s="37" t="str">
        <f>IF(COUNTIFS(jaar_zip[KNMI_Stations.Naam_weerstation],overzicht_per_locatie!$D$3,jaar_zip[weeknr],overzicht_per_locatie!$B65)=0,"",SUMIFS(jaar_zip[globale_straling],jaar_zip[KNMI_Stations.Naam_weerstation],overzicht_per_locatie!$D$3,jaar_zip[weeknr],overzicht_per_locatie!$B65)/COUNTIFS(jaar_zip[KNMI_Stations.Naam_weerstation],overzicht_per_locatie!$D$3,jaar_zip[weeknr],overzicht_per_locatie!$B65))</f>
        <v/>
      </c>
      <c r="K65" s="38" t="str">
        <f>IF(COUNTIFS(jaar_zip[KNMI_Stations.Naam_weerstation],overzicht_per_locatie!$D$3,jaar_zip[weeknr],overzicht_per_locatie!$B65)=0,"",SUMIFS(jaar_zip[luchtdruk],jaar_zip[KNMI_Stations.Naam_weerstation],overzicht_per_locatie!$D$3,jaar_zip[weeknr],overzicht_per_locatie!$B65)/COUNTIFS(jaar_zip[KNMI_Stations.Naam_weerstation],overzicht_per_locatie!$D$3,jaar_zip[weeknr],overzicht_per_locatie!$B65))</f>
        <v/>
      </c>
    </row>
    <row r="66" spans="2:11" x14ac:dyDescent="0.2">
      <c r="B66" s="32" t="s">
        <v>131</v>
      </c>
      <c r="C66" s="36">
        <f>SUMIFS(jaar_zip[graaddagen],jaar_zip[KNMI_Stations.Naam_weerstation],overzicht_per_locatie!$D$3,jaar_zip[weeknr],overzicht_per_locatie!$B66)</f>
        <v>0</v>
      </c>
      <c r="D66" s="37">
        <f>SUMIFS(jaar_zip[gew. Graaddagen],jaar_zip[KNMI_Stations.Naam_weerstation],overzicht_per_locatie!$D$3,jaar_zip[weeknr],overzicht_per_locatie!$B66)</f>
        <v>0</v>
      </c>
      <c r="E66" s="37">
        <f>SUMIFS(jaar_zip[koeldagen],jaar_zip[KNMI_Stations.Naam_weerstation],overzicht_per_locatie!$D$3,jaar_zip[weeknr],overzicht_per_locatie!$B66)</f>
        <v>0</v>
      </c>
      <c r="F66" s="37" t="str">
        <f>IF(COUNTIFS(jaar_zip[KNMI_Stations.Naam_weerstation],overzicht_per_locatie!$D$3,jaar_zip[weeknr],overzicht_per_locatie!$B66)=0,"",SUMIFS(jaar_zip[etmaaltemperatuur],jaar_zip[KNMI_Stations.Naam_weerstation],overzicht_per_locatie!$D$3,jaar_zip[weeknr],overzicht_per_locatie!$B66)/COUNTIFS(jaar_zip[KNMI_Stations.Naam_weerstation],overzicht_per_locatie!$D$3,jaar_zip[weeknr],overzicht_per_locatie!$B66))</f>
        <v/>
      </c>
      <c r="G66" s="37" t="str">
        <f>IF(COUNTIFS(jaar_zip[KNMI_Stations.Naam_weerstation],overzicht_per_locatie!$D$3,jaar_zip[weeknr],overzicht_per_locatie!$B66)=0,"",SUMIFS(jaar_zip[rel._vochtigheid],jaar_zip[KNMI_Stations.Naam_weerstation],overzicht_per_locatie!$D$3,jaar_zip[weeknr],overzicht_per_locatie!$B66)/COUNTIFS(jaar_zip[KNMI_Stations.Naam_weerstation],overzicht_per_locatie!$D$3,jaar_zip[weeknr],overzicht_per_locatie!$B66))</f>
        <v/>
      </c>
      <c r="H66" s="37" t="str">
        <f>IF(COUNTIFS(jaar_zip[KNMI_Stations.Naam_weerstation],overzicht_per_locatie!$D$3,jaar_zip[weeknr],overzicht_per_locatie!$B66)=0,"",SUMIFS(jaar_zip[windsnelheid],jaar_zip[KNMI_Stations.Naam_weerstation],overzicht_per_locatie!$D$3,jaar_zip[weeknr],overzicht_per_locatie!$B66)/COUNTIFS(jaar_zip[KNMI_Stations.Naam_weerstation],overzicht_per_locatie!$D$3,jaar_zip[weeknr],overzicht_per_locatie!$B66))</f>
        <v/>
      </c>
      <c r="I66" s="37">
        <f>SUMIFS(jaar_zip[neerslag],jaar_zip[KNMI_Stations.Naam_weerstation],overzicht_per_locatie!$D$3,jaar_zip[weeknr],overzicht_per_locatie!$B66)</f>
        <v>0</v>
      </c>
      <c r="J66" s="37" t="str">
        <f>IF(COUNTIFS(jaar_zip[KNMI_Stations.Naam_weerstation],overzicht_per_locatie!$D$3,jaar_zip[weeknr],overzicht_per_locatie!$B66)=0,"",SUMIFS(jaar_zip[globale_straling],jaar_zip[KNMI_Stations.Naam_weerstation],overzicht_per_locatie!$D$3,jaar_zip[weeknr],overzicht_per_locatie!$B66)/COUNTIFS(jaar_zip[KNMI_Stations.Naam_weerstation],overzicht_per_locatie!$D$3,jaar_zip[weeknr],overzicht_per_locatie!$B66))</f>
        <v/>
      </c>
      <c r="K66" s="38" t="str">
        <f>IF(COUNTIFS(jaar_zip[KNMI_Stations.Naam_weerstation],overzicht_per_locatie!$D$3,jaar_zip[weeknr],overzicht_per_locatie!$B66)=0,"",SUMIFS(jaar_zip[luchtdruk],jaar_zip[KNMI_Stations.Naam_weerstation],overzicht_per_locatie!$D$3,jaar_zip[weeknr],overzicht_per_locatie!$B66)/COUNTIFS(jaar_zip[KNMI_Stations.Naam_weerstation],overzicht_per_locatie!$D$3,jaar_zip[weeknr],overzicht_per_locatie!$B66))</f>
        <v/>
      </c>
    </row>
    <row r="67" spans="2:11" x14ac:dyDescent="0.2">
      <c r="B67" s="31" t="s">
        <v>132</v>
      </c>
      <c r="C67" s="36">
        <f>SUMIFS(jaar_zip[graaddagen],jaar_zip[KNMI_Stations.Naam_weerstation],overzicht_per_locatie!$D$3,jaar_zip[weeknr],overzicht_per_locatie!$B67)</f>
        <v>0</v>
      </c>
      <c r="D67" s="37">
        <f>SUMIFS(jaar_zip[gew. Graaddagen],jaar_zip[KNMI_Stations.Naam_weerstation],overzicht_per_locatie!$D$3,jaar_zip[weeknr],overzicht_per_locatie!$B67)</f>
        <v>0</v>
      </c>
      <c r="E67" s="37">
        <f>SUMIFS(jaar_zip[koeldagen],jaar_zip[KNMI_Stations.Naam_weerstation],overzicht_per_locatie!$D$3,jaar_zip[weeknr],overzicht_per_locatie!$B67)</f>
        <v>0</v>
      </c>
      <c r="F67" s="37" t="str">
        <f>IF(COUNTIFS(jaar_zip[KNMI_Stations.Naam_weerstation],overzicht_per_locatie!$D$3,jaar_zip[weeknr],overzicht_per_locatie!$B67)=0,"",SUMIFS(jaar_zip[etmaaltemperatuur],jaar_zip[KNMI_Stations.Naam_weerstation],overzicht_per_locatie!$D$3,jaar_zip[weeknr],overzicht_per_locatie!$B67)/COUNTIFS(jaar_zip[KNMI_Stations.Naam_weerstation],overzicht_per_locatie!$D$3,jaar_zip[weeknr],overzicht_per_locatie!$B67))</f>
        <v/>
      </c>
      <c r="G67" s="37" t="str">
        <f>IF(COUNTIFS(jaar_zip[KNMI_Stations.Naam_weerstation],overzicht_per_locatie!$D$3,jaar_zip[weeknr],overzicht_per_locatie!$B67)=0,"",SUMIFS(jaar_zip[rel._vochtigheid],jaar_zip[KNMI_Stations.Naam_weerstation],overzicht_per_locatie!$D$3,jaar_zip[weeknr],overzicht_per_locatie!$B67)/COUNTIFS(jaar_zip[KNMI_Stations.Naam_weerstation],overzicht_per_locatie!$D$3,jaar_zip[weeknr],overzicht_per_locatie!$B67))</f>
        <v/>
      </c>
      <c r="H67" s="37" t="str">
        <f>IF(COUNTIFS(jaar_zip[KNMI_Stations.Naam_weerstation],overzicht_per_locatie!$D$3,jaar_zip[weeknr],overzicht_per_locatie!$B67)=0,"",SUMIFS(jaar_zip[windsnelheid],jaar_zip[KNMI_Stations.Naam_weerstation],overzicht_per_locatie!$D$3,jaar_zip[weeknr],overzicht_per_locatie!$B67)/COUNTIFS(jaar_zip[KNMI_Stations.Naam_weerstation],overzicht_per_locatie!$D$3,jaar_zip[weeknr],overzicht_per_locatie!$B67))</f>
        <v/>
      </c>
      <c r="I67" s="37">
        <f>SUMIFS(jaar_zip[neerslag],jaar_zip[KNMI_Stations.Naam_weerstation],overzicht_per_locatie!$D$3,jaar_zip[weeknr],overzicht_per_locatie!$B67)</f>
        <v>0</v>
      </c>
      <c r="J67" s="37" t="str">
        <f>IF(COUNTIFS(jaar_zip[KNMI_Stations.Naam_weerstation],overzicht_per_locatie!$D$3,jaar_zip[weeknr],overzicht_per_locatie!$B67)=0,"",SUMIFS(jaar_zip[globale_straling],jaar_zip[KNMI_Stations.Naam_weerstation],overzicht_per_locatie!$D$3,jaar_zip[weeknr],overzicht_per_locatie!$B67)/COUNTIFS(jaar_zip[KNMI_Stations.Naam_weerstation],overzicht_per_locatie!$D$3,jaar_zip[weeknr],overzicht_per_locatie!$B67))</f>
        <v/>
      </c>
      <c r="K67" s="38" t="str">
        <f>IF(COUNTIFS(jaar_zip[KNMI_Stations.Naam_weerstation],overzicht_per_locatie!$D$3,jaar_zip[weeknr],overzicht_per_locatie!$B67)=0,"",SUMIFS(jaar_zip[luchtdruk],jaar_zip[KNMI_Stations.Naam_weerstation],overzicht_per_locatie!$D$3,jaar_zip[weeknr],overzicht_per_locatie!$B67)/COUNTIFS(jaar_zip[KNMI_Stations.Naam_weerstation],overzicht_per_locatie!$D$3,jaar_zip[weeknr],overzicht_per_locatie!$B67))</f>
        <v/>
      </c>
    </row>
    <row r="68" spans="2:11" x14ac:dyDescent="0.2">
      <c r="B68" s="32" t="s">
        <v>133</v>
      </c>
      <c r="C68" s="36">
        <f>SUMIFS(jaar_zip[graaddagen],jaar_zip[KNMI_Stations.Naam_weerstation],overzicht_per_locatie!$D$3,jaar_zip[weeknr],overzicht_per_locatie!$B68)</f>
        <v>0</v>
      </c>
      <c r="D68" s="37">
        <f>SUMIFS(jaar_zip[gew. Graaddagen],jaar_zip[KNMI_Stations.Naam_weerstation],overzicht_per_locatie!$D$3,jaar_zip[weeknr],overzicht_per_locatie!$B68)</f>
        <v>0</v>
      </c>
      <c r="E68" s="37">
        <f>SUMIFS(jaar_zip[koeldagen],jaar_zip[KNMI_Stations.Naam_weerstation],overzicht_per_locatie!$D$3,jaar_zip[weeknr],overzicht_per_locatie!$B68)</f>
        <v>0</v>
      </c>
      <c r="F68" s="37" t="str">
        <f>IF(COUNTIFS(jaar_zip[KNMI_Stations.Naam_weerstation],overzicht_per_locatie!$D$3,jaar_zip[weeknr],overzicht_per_locatie!$B68)=0,"",SUMIFS(jaar_zip[etmaaltemperatuur],jaar_zip[KNMI_Stations.Naam_weerstation],overzicht_per_locatie!$D$3,jaar_zip[weeknr],overzicht_per_locatie!$B68)/COUNTIFS(jaar_zip[KNMI_Stations.Naam_weerstation],overzicht_per_locatie!$D$3,jaar_zip[weeknr],overzicht_per_locatie!$B68))</f>
        <v/>
      </c>
      <c r="G68" s="37" t="str">
        <f>IF(COUNTIFS(jaar_zip[KNMI_Stations.Naam_weerstation],overzicht_per_locatie!$D$3,jaar_zip[weeknr],overzicht_per_locatie!$B68)=0,"",SUMIFS(jaar_zip[rel._vochtigheid],jaar_zip[KNMI_Stations.Naam_weerstation],overzicht_per_locatie!$D$3,jaar_zip[weeknr],overzicht_per_locatie!$B68)/COUNTIFS(jaar_zip[KNMI_Stations.Naam_weerstation],overzicht_per_locatie!$D$3,jaar_zip[weeknr],overzicht_per_locatie!$B68))</f>
        <v/>
      </c>
      <c r="H68" s="37" t="str">
        <f>IF(COUNTIFS(jaar_zip[KNMI_Stations.Naam_weerstation],overzicht_per_locatie!$D$3,jaar_zip[weeknr],overzicht_per_locatie!$B68)=0,"",SUMIFS(jaar_zip[windsnelheid],jaar_zip[KNMI_Stations.Naam_weerstation],overzicht_per_locatie!$D$3,jaar_zip[weeknr],overzicht_per_locatie!$B68)/COUNTIFS(jaar_zip[KNMI_Stations.Naam_weerstation],overzicht_per_locatie!$D$3,jaar_zip[weeknr],overzicht_per_locatie!$B68))</f>
        <v/>
      </c>
      <c r="I68" s="37">
        <f>SUMIFS(jaar_zip[neerslag],jaar_zip[KNMI_Stations.Naam_weerstation],overzicht_per_locatie!$D$3,jaar_zip[weeknr],overzicht_per_locatie!$B68)</f>
        <v>0</v>
      </c>
      <c r="J68" s="37" t="str">
        <f>IF(COUNTIFS(jaar_zip[KNMI_Stations.Naam_weerstation],overzicht_per_locatie!$D$3,jaar_zip[weeknr],overzicht_per_locatie!$B68)=0,"",SUMIFS(jaar_zip[globale_straling],jaar_zip[KNMI_Stations.Naam_weerstation],overzicht_per_locatie!$D$3,jaar_zip[weeknr],overzicht_per_locatie!$B68)/COUNTIFS(jaar_zip[KNMI_Stations.Naam_weerstation],overzicht_per_locatie!$D$3,jaar_zip[weeknr],overzicht_per_locatie!$B68))</f>
        <v/>
      </c>
      <c r="K68" s="38" t="str">
        <f>IF(COUNTIFS(jaar_zip[KNMI_Stations.Naam_weerstation],overzicht_per_locatie!$D$3,jaar_zip[weeknr],overzicht_per_locatie!$B68)=0,"",SUMIFS(jaar_zip[luchtdruk],jaar_zip[KNMI_Stations.Naam_weerstation],overzicht_per_locatie!$D$3,jaar_zip[weeknr],overzicht_per_locatie!$B68)/COUNTIFS(jaar_zip[KNMI_Stations.Naam_weerstation],overzicht_per_locatie!$D$3,jaar_zip[weeknr],overzicht_per_locatie!$B68))</f>
        <v/>
      </c>
    </row>
    <row r="69" spans="2:11" x14ac:dyDescent="0.2">
      <c r="B69" s="31" t="s">
        <v>134</v>
      </c>
      <c r="C69" s="36">
        <f>SUMIFS(jaar_zip[graaddagen],jaar_zip[KNMI_Stations.Naam_weerstation],overzicht_per_locatie!$D$3,jaar_zip[weeknr],overzicht_per_locatie!$B69)</f>
        <v>0</v>
      </c>
      <c r="D69" s="37">
        <f>SUMIFS(jaar_zip[gew. Graaddagen],jaar_zip[KNMI_Stations.Naam_weerstation],overzicht_per_locatie!$D$3,jaar_zip[weeknr],overzicht_per_locatie!$B69)</f>
        <v>0</v>
      </c>
      <c r="E69" s="37">
        <f>SUMIFS(jaar_zip[koeldagen],jaar_zip[KNMI_Stations.Naam_weerstation],overzicht_per_locatie!$D$3,jaar_zip[weeknr],overzicht_per_locatie!$B69)</f>
        <v>0</v>
      </c>
      <c r="F69" s="37" t="str">
        <f>IF(COUNTIFS(jaar_zip[KNMI_Stations.Naam_weerstation],overzicht_per_locatie!$D$3,jaar_zip[weeknr],overzicht_per_locatie!$B69)=0,"",SUMIFS(jaar_zip[etmaaltemperatuur],jaar_zip[KNMI_Stations.Naam_weerstation],overzicht_per_locatie!$D$3,jaar_zip[weeknr],overzicht_per_locatie!$B69)/COUNTIFS(jaar_zip[KNMI_Stations.Naam_weerstation],overzicht_per_locatie!$D$3,jaar_zip[weeknr],overzicht_per_locatie!$B69))</f>
        <v/>
      </c>
      <c r="G69" s="37" t="str">
        <f>IF(COUNTIFS(jaar_zip[KNMI_Stations.Naam_weerstation],overzicht_per_locatie!$D$3,jaar_zip[weeknr],overzicht_per_locatie!$B69)=0,"",SUMIFS(jaar_zip[rel._vochtigheid],jaar_zip[KNMI_Stations.Naam_weerstation],overzicht_per_locatie!$D$3,jaar_zip[weeknr],overzicht_per_locatie!$B69)/COUNTIFS(jaar_zip[KNMI_Stations.Naam_weerstation],overzicht_per_locatie!$D$3,jaar_zip[weeknr],overzicht_per_locatie!$B69))</f>
        <v/>
      </c>
      <c r="H69" s="37" t="str">
        <f>IF(COUNTIFS(jaar_zip[KNMI_Stations.Naam_weerstation],overzicht_per_locatie!$D$3,jaar_zip[weeknr],overzicht_per_locatie!$B69)=0,"",SUMIFS(jaar_zip[windsnelheid],jaar_zip[KNMI_Stations.Naam_weerstation],overzicht_per_locatie!$D$3,jaar_zip[weeknr],overzicht_per_locatie!$B69)/COUNTIFS(jaar_zip[KNMI_Stations.Naam_weerstation],overzicht_per_locatie!$D$3,jaar_zip[weeknr],overzicht_per_locatie!$B69))</f>
        <v/>
      </c>
      <c r="I69" s="37">
        <f>SUMIFS(jaar_zip[neerslag],jaar_zip[KNMI_Stations.Naam_weerstation],overzicht_per_locatie!$D$3,jaar_zip[weeknr],overzicht_per_locatie!$B69)</f>
        <v>0</v>
      </c>
      <c r="J69" s="37" t="str">
        <f>IF(COUNTIFS(jaar_zip[KNMI_Stations.Naam_weerstation],overzicht_per_locatie!$D$3,jaar_zip[weeknr],overzicht_per_locatie!$B69)=0,"",SUMIFS(jaar_zip[globale_straling],jaar_zip[KNMI_Stations.Naam_weerstation],overzicht_per_locatie!$D$3,jaar_zip[weeknr],overzicht_per_locatie!$B69)/COUNTIFS(jaar_zip[KNMI_Stations.Naam_weerstation],overzicht_per_locatie!$D$3,jaar_zip[weeknr],overzicht_per_locatie!$B69))</f>
        <v/>
      </c>
      <c r="K69" s="38" t="str">
        <f>IF(COUNTIFS(jaar_zip[KNMI_Stations.Naam_weerstation],overzicht_per_locatie!$D$3,jaar_zip[weeknr],overzicht_per_locatie!$B69)=0,"",SUMIFS(jaar_zip[luchtdruk],jaar_zip[KNMI_Stations.Naam_weerstation],overzicht_per_locatie!$D$3,jaar_zip[weeknr],overzicht_per_locatie!$B69)/COUNTIFS(jaar_zip[KNMI_Stations.Naam_weerstation],overzicht_per_locatie!$D$3,jaar_zip[weeknr],overzicht_per_locatie!$B69))</f>
        <v/>
      </c>
    </row>
    <row r="70" spans="2:11" x14ac:dyDescent="0.2">
      <c r="B70" s="32" t="s">
        <v>135</v>
      </c>
      <c r="C70" s="36">
        <f>SUMIFS(jaar_zip[graaddagen],jaar_zip[KNMI_Stations.Naam_weerstation],overzicht_per_locatie!$D$3,jaar_zip[weeknr],overzicht_per_locatie!$B70)</f>
        <v>0</v>
      </c>
      <c r="D70" s="37">
        <f>SUMIFS(jaar_zip[gew. Graaddagen],jaar_zip[KNMI_Stations.Naam_weerstation],overzicht_per_locatie!$D$3,jaar_zip[weeknr],overzicht_per_locatie!$B70)</f>
        <v>0</v>
      </c>
      <c r="E70" s="37">
        <f>SUMIFS(jaar_zip[koeldagen],jaar_zip[KNMI_Stations.Naam_weerstation],overzicht_per_locatie!$D$3,jaar_zip[weeknr],overzicht_per_locatie!$B70)</f>
        <v>0</v>
      </c>
      <c r="F70" s="37" t="str">
        <f>IF(COUNTIFS(jaar_zip[KNMI_Stations.Naam_weerstation],overzicht_per_locatie!$D$3,jaar_zip[weeknr],overzicht_per_locatie!$B70)=0,"",SUMIFS(jaar_zip[etmaaltemperatuur],jaar_zip[KNMI_Stations.Naam_weerstation],overzicht_per_locatie!$D$3,jaar_zip[weeknr],overzicht_per_locatie!$B70)/COUNTIFS(jaar_zip[KNMI_Stations.Naam_weerstation],overzicht_per_locatie!$D$3,jaar_zip[weeknr],overzicht_per_locatie!$B70))</f>
        <v/>
      </c>
      <c r="G70" s="37" t="str">
        <f>IF(COUNTIFS(jaar_zip[KNMI_Stations.Naam_weerstation],overzicht_per_locatie!$D$3,jaar_zip[weeknr],overzicht_per_locatie!$B70)=0,"",SUMIFS(jaar_zip[rel._vochtigheid],jaar_zip[KNMI_Stations.Naam_weerstation],overzicht_per_locatie!$D$3,jaar_zip[weeknr],overzicht_per_locatie!$B70)/COUNTIFS(jaar_zip[KNMI_Stations.Naam_weerstation],overzicht_per_locatie!$D$3,jaar_zip[weeknr],overzicht_per_locatie!$B70))</f>
        <v/>
      </c>
      <c r="H70" s="37" t="str">
        <f>IF(COUNTIFS(jaar_zip[KNMI_Stations.Naam_weerstation],overzicht_per_locatie!$D$3,jaar_zip[weeknr],overzicht_per_locatie!$B70)=0,"",SUMIFS(jaar_zip[windsnelheid],jaar_zip[KNMI_Stations.Naam_weerstation],overzicht_per_locatie!$D$3,jaar_zip[weeknr],overzicht_per_locatie!$B70)/COUNTIFS(jaar_zip[KNMI_Stations.Naam_weerstation],overzicht_per_locatie!$D$3,jaar_zip[weeknr],overzicht_per_locatie!$B70))</f>
        <v/>
      </c>
      <c r="I70" s="37">
        <f>SUMIFS(jaar_zip[neerslag],jaar_zip[KNMI_Stations.Naam_weerstation],overzicht_per_locatie!$D$3,jaar_zip[weeknr],overzicht_per_locatie!$B70)</f>
        <v>0</v>
      </c>
      <c r="J70" s="37" t="str">
        <f>IF(COUNTIFS(jaar_zip[KNMI_Stations.Naam_weerstation],overzicht_per_locatie!$D$3,jaar_zip[weeknr],overzicht_per_locatie!$B70)=0,"",SUMIFS(jaar_zip[globale_straling],jaar_zip[KNMI_Stations.Naam_weerstation],overzicht_per_locatie!$D$3,jaar_zip[weeknr],overzicht_per_locatie!$B70)/COUNTIFS(jaar_zip[KNMI_Stations.Naam_weerstation],overzicht_per_locatie!$D$3,jaar_zip[weeknr],overzicht_per_locatie!$B70))</f>
        <v/>
      </c>
      <c r="K70" s="38" t="str">
        <f>IF(COUNTIFS(jaar_zip[KNMI_Stations.Naam_weerstation],overzicht_per_locatie!$D$3,jaar_zip[weeknr],overzicht_per_locatie!$B70)=0,"",SUMIFS(jaar_zip[luchtdruk],jaar_zip[KNMI_Stations.Naam_weerstation],overzicht_per_locatie!$D$3,jaar_zip[weeknr],overzicht_per_locatie!$B70)/COUNTIFS(jaar_zip[KNMI_Stations.Naam_weerstation],overzicht_per_locatie!$D$3,jaar_zip[weeknr],overzicht_per_locatie!$B70))</f>
        <v/>
      </c>
    </row>
    <row r="71" spans="2:11" x14ac:dyDescent="0.2">
      <c r="B71" s="31" t="s">
        <v>136</v>
      </c>
      <c r="C71" s="36">
        <f>SUMIFS(jaar_zip[graaddagen],jaar_zip[KNMI_Stations.Naam_weerstation],overzicht_per_locatie!$D$3,jaar_zip[weeknr],overzicht_per_locatie!$B71)</f>
        <v>0</v>
      </c>
      <c r="D71" s="37">
        <f>SUMIFS(jaar_zip[gew. Graaddagen],jaar_zip[KNMI_Stations.Naam_weerstation],overzicht_per_locatie!$D$3,jaar_zip[weeknr],overzicht_per_locatie!$B71)</f>
        <v>0</v>
      </c>
      <c r="E71" s="37">
        <f>SUMIFS(jaar_zip[koeldagen],jaar_zip[KNMI_Stations.Naam_weerstation],overzicht_per_locatie!$D$3,jaar_zip[weeknr],overzicht_per_locatie!$B71)</f>
        <v>0</v>
      </c>
      <c r="F71" s="37" t="str">
        <f>IF(COUNTIFS(jaar_zip[KNMI_Stations.Naam_weerstation],overzicht_per_locatie!$D$3,jaar_zip[weeknr],overzicht_per_locatie!$B71)=0,"",SUMIFS(jaar_zip[etmaaltemperatuur],jaar_zip[KNMI_Stations.Naam_weerstation],overzicht_per_locatie!$D$3,jaar_zip[weeknr],overzicht_per_locatie!$B71)/COUNTIFS(jaar_zip[KNMI_Stations.Naam_weerstation],overzicht_per_locatie!$D$3,jaar_zip[weeknr],overzicht_per_locatie!$B71))</f>
        <v/>
      </c>
      <c r="G71" s="37" t="str">
        <f>IF(COUNTIFS(jaar_zip[KNMI_Stations.Naam_weerstation],overzicht_per_locatie!$D$3,jaar_zip[weeknr],overzicht_per_locatie!$B71)=0,"",SUMIFS(jaar_zip[rel._vochtigheid],jaar_zip[KNMI_Stations.Naam_weerstation],overzicht_per_locatie!$D$3,jaar_zip[weeknr],overzicht_per_locatie!$B71)/COUNTIFS(jaar_zip[KNMI_Stations.Naam_weerstation],overzicht_per_locatie!$D$3,jaar_zip[weeknr],overzicht_per_locatie!$B71))</f>
        <v/>
      </c>
      <c r="H71" s="37" t="str">
        <f>IF(COUNTIFS(jaar_zip[KNMI_Stations.Naam_weerstation],overzicht_per_locatie!$D$3,jaar_zip[weeknr],overzicht_per_locatie!$B71)=0,"",SUMIFS(jaar_zip[windsnelheid],jaar_zip[KNMI_Stations.Naam_weerstation],overzicht_per_locatie!$D$3,jaar_zip[weeknr],overzicht_per_locatie!$B71)/COUNTIFS(jaar_zip[KNMI_Stations.Naam_weerstation],overzicht_per_locatie!$D$3,jaar_zip[weeknr],overzicht_per_locatie!$B71))</f>
        <v/>
      </c>
      <c r="I71" s="37">
        <f>SUMIFS(jaar_zip[neerslag],jaar_zip[KNMI_Stations.Naam_weerstation],overzicht_per_locatie!$D$3,jaar_zip[weeknr],overzicht_per_locatie!$B71)</f>
        <v>0</v>
      </c>
      <c r="J71" s="37" t="str">
        <f>IF(COUNTIFS(jaar_zip[KNMI_Stations.Naam_weerstation],overzicht_per_locatie!$D$3,jaar_zip[weeknr],overzicht_per_locatie!$B71)=0,"",SUMIFS(jaar_zip[globale_straling],jaar_zip[KNMI_Stations.Naam_weerstation],overzicht_per_locatie!$D$3,jaar_zip[weeknr],overzicht_per_locatie!$B71)/COUNTIFS(jaar_zip[KNMI_Stations.Naam_weerstation],overzicht_per_locatie!$D$3,jaar_zip[weeknr],overzicht_per_locatie!$B71))</f>
        <v/>
      </c>
      <c r="K71" s="38" t="str">
        <f>IF(COUNTIFS(jaar_zip[KNMI_Stations.Naam_weerstation],overzicht_per_locatie!$D$3,jaar_zip[weeknr],overzicht_per_locatie!$B71)=0,"",SUMIFS(jaar_zip[luchtdruk],jaar_zip[KNMI_Stations.Naam_weerstation],overzicht_per_locatie!$D$3,jaar_zip[weeknr],overzicht_per_locatie!$B71)/COUNTIFS(jaar_zip[KNMI_Stations.Naam_weerstation],overzicht_per_locatie!$D$3,jaar_zip[weeknr],overzicht_per_locatie!$B71))</f>
        <v/>
      </c>
    </row>
    <row r="72" spans="2:11" x14ac:dyDescent="0.2">
      <c r="B72" s="32" t="s">
        <v>137</v>
      </c>
      <c r="C72" s="36">
        <f>SUMIFS(jaar_zip[graaddagen],jaar_zip[KNMI_Stations.Naam_weerstation],overzicht_per_locatie!$D$3,jaar_zip[weeknr],overzicht_per_locatie!$B72)</f>
        <v>0</v>
      </c>
      <c r="D72" s="37">
        <f>SUMIFS(jaar_zip[gew. Graaddagen],jaar_zip[KNMI_Stations.Naam_weerstation],overzicht_per_locatie!$D$3,jaar_zip[weeknr],overzicht_per_locatie!$B72)</f>
        <v>0</v>
      </c>
      <c r="E72" s="37">
        <f>SUMIFS(jaar_zip[koeldagen],jaar_zip[KNMI_Stations.Naam_weerstation],overzicht_per_locatie!$D$3,jaar_zip[weeknr],overzicht_per_locatie!$B72)</f>
        <v>0</v>
      </c>
      <c r="F72" s="37" t="str">
        <f>IF(COUNTIFS(jaar_zip[KNMI_Stations.Naam_weerstation],overzicht_per_locatie!$D$3,jaar_zip[weeknr],overzicht_per_locatie!$B72)=0,"",SUMIFS(jaar_zip[etmaaltemperatuur],jaar_zip[KNMI_Stations.Naam_weerstation],overzicht_per_locatie!$D$3,jaar_zip[weeknr],overzicht_per_locatie!$B72)/COUNTIFS(jaar_zip[KNMI_Stations.Naam_weerstation],overzicht_per_locatie!$D$3,jaar_zip[weeknr],overzicht_per_locatie!$B72))</f>
        <v/>
      </c>
      <c r="G72" s="37" t="str">
        <f>IF(COUNTIFS(jaar_zip[KNMI_Stations.Naam_weerstation],overzicht_per_locatie!$D$3,jaar_zip[weeknr],overzicht_per_locatie!$B72)=0,"",SUMIFS(jaar_zip[rel._vochtigheid],jaar_zip[KNMI_Stations.Naam_weerstation],overzicht_per_locatie!$D$3,jaar_zip[weeknr],overzicht_per_locatie!$B72)/COUNTIFS(jaar_zip[KNMI_Stations.Naam_weerstation],overzicht_per_locatie!$D$3,jaar_zip[weeknr],overzicht_per_locatie!$B72))</f>
        <v/>
      </c>
      <c r="H72" s="37" t="str">
        <f>IF(COUNTIFS(jaar_zip[KNMI_Stations.Naam_weerstation],overzicht_per_locatie!$D$3,jaar_zip[weeknr],overzicht_per_locatie!$B72)=0,"",SUMIFS(jaar_zip[windsnelheid],jaar_zip[KNMI_Stations.Naam_weerstation],overzicht_per_locatie!$D$3,jaar_zip[weeknr],overzicht_per_locatie!$B72)/COUNTIFS(jaar_zip[KNMI_Stations.Naam_weerstation],overzicht_per_locatie!$D$3,jaar_zip[weeknr],overzicht_per_locatie!$B72))</f>
        <v/>
      </c>
      <c r="I72" s="37">
        <f>SUMIFS(jaar_zip[neerslag],jaar_zip[KNMI_Stations.Naam_weerstation],overzicht_per_locatie!$D$3,jaar_zip[weeknr],overzicht_per_locatie!$B72)</f>
        <v>0</v>
      </c>
      <c r="J72" s="37" t="str">
        <f>IF(COUNTIFS(jaar_zip[KNMI_Stations.Naam_weerstation],overzicht_per_locatie!$D$3,jaar_zip[weeknr],overzicht_per_locatie!$B72)=0,"",SUMIFS(jaar_zip[globale_straling],jaar_zip[KNMI_Stations.Naam_weerstation],overzicht_per_locatie!$D$3,jaar_zip[weeknr],overzicht_per_locatie!$B72)/COUNTIFS(jaar_zip[KNMI_Stations.Naam_weerstation],overzicht_per_locatie!$D$3,jaar_zip[weeknr],overzicht_per_locatie!$B72))</f>
        <v/>
      </c>
      <c r="K72" s="38" t="str">
        <f>IF(COUNTIFS(jaar_zip[KNMI_Stations.Naam_weerstation],overzicht_per_locatie!$D$3,jaar_zip[weeknr],overzicht_per_locatie!$B72)=0,"",SUMIFS(jaar_zip[luchtdruk],jaar_zip[KNMI_Stations.Naam_weerstation],overzicht_per_locatie!$D$3,jaar_zip[weeknr],overzicht_per_locatie!$B72)/COUNTIFS(jaar_zip[KNMI_Stations.Naam_weerstation],overzicht_per_locatie!$D$3,jaar_zip[weeknr],overzicht_per_locatie!$B72))</f>
        <v/>
      </c>
    </row>
    <row r="73" spans="2:11" x14ac:dyDescent="0.2">
      <c r="B73" s="31" t="s">
        <v>138</v>
      </c>
      <c r="C73" s="36">
        <f>SUMIFS(jaar_zip[graaddagen],jaar_zip[KNMI_Stations.Naam_weerstation],overzicht_per_locatie!$D$3,jaar_zip[weeknr],overzicht_per_locatie!$B73)</f>
        <v>0</v>
      </c>
      <c r="D73" s="37">
        <f>SUMIFS(jaar_zip[gew. Graaddagen],jaar_zip[KNMI_Stations.Naam_weerstation],overzicht_per_locatie!$D$3,jaar_zip[weeknr],overzicht_per_locatie!$B73)</f>
        <v>0</v>
      </c>
      <c r="E73" s="37">
        <f>SUMIFS(jaar_zip[koeldagen],jaar_zip[KNMI_Stations.Naam_weerstation],overzicht_per_locatie!$D$3,jaar_zip[weeknr],overzicht_per_locatie!$B73)</f>
        <v>0</v>
      </c>
      <c r="F73" s="37" t="str">
        <f>IF(COUNTIFS(jaar_zip[KNMI_Stations.Naam_weerstation],overzicht_per_locatie!$D$3,jaar_zip[weeknr],overzicht_per_locatie!$B73)=0,"",SUMIFS(jaar_zip[etmaaltemperatuur],jaar_zip[KNMI_Stations.Naam_weerstation],overzicht_per_locatie!$D$3,jaar_zip[weeknr],overzicht_per_locatie!$B73)/COUNTIFS(jaar_zip[KNMI_Stations.Naam_weerstation],overzicht_per_locatie!$D$3,jaar_zip[weeknr],overzicht_per_locatie!$B73))</f>
        <v/>
      </c>
      <c r="G73" s="37" t="str">
        <f>IF(COUNTIFS(jaar_zip[KNMI_Stations.Naam_weerstation],overzicht_per_locatie!$D$3,jaar_zip[weeknr],overzicht_per_locatie!$B73)=0,"",SUMIFS(jaar_zip[rel._vochtigheid],jaar_zip[KNMI_Stations.Naam_weerstation],overzicht_per_locatie!$D$3,jaar_zip[weeknr],overzicht_per_locatie!$B73)/COUNTIFS(jaar_zip[KNMI_Stations.Naam_weerstation],overzicht_per_locatie!$D$3,jaar_zip[weeknr],overzicht_per_locatie!$B73))</f>
        <v/>
      </c>
      <c r="H73" s="37" t="str">
        <f>IF(COUNTIFS(jaar_zip[KNMI_Stations.Naam_weerstation],overzicht_per_locatie!$D$3,jaar_zip[weeknr],overzicht_per_locatie!$B73)=0,"",SUMIFS(jaar_zip[windsnelheid],jaar_zip[KNMI_Stations.Naam_weerstation],overzicht_per_locatie!$D$3,jaar_zip[weeknr],overzicht_per_locatie!$B73)/COUNTIFS(jaar_zip[KNMI_Stations.Naam_weerstation],overzicht_per_locatie!$D$3,jaar_zip[weeknr],overzicht_per_locatie!$B73))</f>
        <v/>
      </c>
      <c r="I73" s="37">
        <f>SUMIFS(jaar_zip[neerslag],jaar_zip[KNMI_Stations.Naam_weerstation],overzicht_per_locatie!$D$3,jaar_zip[weeknr],overzicht_per_locatie!$B73)</f>
        <v>0</v>
      </c>
      <c r="J73" s="37" t="str">
        <f>IF(COUNTIFS(jaar_zip[KNMI_Stations.Naam_weerstation],overzicht_per_locatie!$D$3,jaar_zip[weeknr],overzicht_per_locatie!$B73)=0,"",SUMIFS(jaar_zip[globale_straling],jaar_zip[KNMI_Stations.Naam_weerstation],overzicht_per_locatie!$D$3,jaar_zip[weeknr],overzicht_per_locatie!$B73)/COUNTIFS(jaar_zip[KNMI_Stations.Naam_weerstation],overzicht_per_locatie!$D$3,jaar_zip[weeknr],overzicht_per_locatie!$B73))</f>
        <v/>
      </c>
      <c r="K73" s="38" t="str">
        <f>IF(COUNTIFS(jaar_zip[KNMI_Stations.Naam_weerstation],overzicht_per_locatie!$D$3,jaar_zip[weeknr],overzicht_per_locatie!$B73)=0,"",SUMIFS(jaar_zip[luchtdruk],jaar_zip[KNMI_Stations.Naam_weerstation],overzicht_per_locatie!$D$3,jaar_zip[weeknr],overzicht_per_locatie!$B73)/COUNTIFS(jaar_zip[KNMI_Stations.Naam_weerstation],overzicht_per_locatie!$D$3,jaar_zip[weeknr],overzicht_per_locatie!$B73))</f>
        <v/>
      </c>
    </row>
    <row r="74" spans="2:11" x14ac:dyDescent="0.2">
      <c r="B74" s="32" t="s">
        <v>139</v>
      </c>
      <c r="C74" s="36">
        <f>SUMIFS(jaar_zip[graaddagen],jaar_zip[KNMI_Stations.Naam_weerstation],overzicht_per_locatie!$D$3,jaar_zip[weeknr],overzicht_per_locatie!$B74)</f>
        <v>0</v>
      </c>
      <c r="D74" s="37">
        <f>SUMIFS(jaar_zip[gew. Graaddagen],jaar_zip[KNMI_Stations.Naam_weerstation],overzicht_per_locatie!$D$3,jaar_zip[weeknr],overzicht_per_locatie!$B74)</f>
        <v>0</v>
      </c>
      <c r="E74" s="37">
        <f>SUMIFS(jaar_zip[koeldagen],jaar_zip[KNMI_Stations.Naam_weerstation],overzicht_per_locatie!$D$3,jaar_zip[weeknr],overzicht_per_locatie!$B74)</f>
        <v>0</v>
      </c>
      <c r="F74" s="37" t="str">
        <f>IF(COUNTIFS(jaar_zip[KNMI_Stations.Naam_weerstation],overzicht_per_locatie!$D$3,jaar_zip[weeknr],overzicht_per_locatie!$B74)=0,"",SUMIFS(jaar_zip[etmaaltemperatuur],jaar_zip[KNMI_Stations.Naam_weerstation],overzicht_per_locatie!$D$3,jaar_zip[weeknr],overzicht_per_locatie!$B74)/COUNTIFS(jaar_zip[KNMI_Stations.Naam_weerstation],overzicht_per_locatie!$D$3,jaar_zip[weeknr],overzicht_per_locatie!$B74))</f>
        <v/>
      </c>
      <c r="G74" s="37" t="str">
        <f>IF(COUNTIFS(jaar_zip[KNMI_Stations.Naam_weerstation],overzicht_per_locatie!$D$3,jaar_zip[weeknr],overzicht_per_locatie!$B74)=0,"",SUMIFS(jaar_zip[rel._vochtigheid],jaar_zip[KNMI_Stations.Naam_weerstation],overzicht_per_locatie!$D$3,jaar_zip[weeknr],overzicht_per_locatie!$B74)/COUNTIFS(jaar_zip[KNMI_Stations.Naam_weerstation],overzicht_per_locatie!$D$3,jaar_zip[weeknr],overzicht_per_locatie!$B74))</f>
        <v/>
      </c>
      <c r="H74" s="37" t="str">
        <f>IF(COUNTIFS(jaar_zip[KNMI_Stations.Naam_weerstation],overzicht_per_locatie!$D$3,jaar_zip[weeknr],overzicht_per_locatie!$B74)=0,"",SUMIFS(jaar_zip[windsnelheid],jaar_zip[KNMI_Stations.Naam_weerstation],overzicht_per_locatie!$D$3,jaar_zip[weeknr],overzicht_per_locatie!$B74)/COUNTIFS(jaar_zip[KNMI_Stations.Naam_weerstation],overzicht_per_locatie!$D$3,jaar_zip[weeknr],overzicht_per_locatie!$B74))</f>
        <v/>
      </c>
      <c r="I74" s="37">
        <f>SUMIFS(jaar_zip[neerslag],jaar_zip[KNMI_Stations.Naam_weerstation],overzicht_per_locatie!$D$3,jaar_zip[weeknr],overzicht_per_locatie!$B74)</f>
        <v>0</v>
      </c>
      <c r="J74" s="37" t="str">
        <f>IF(COUNTIFS(jaar_zip[KNMI_Stations.Naam_weerstation],overzicht_per_locatie!$D$3,jaar_zip[weeknr],overzicht_per_locatie!$B74)=0,"",SUMIFS(jaar_zip[globale_straling],jaar_zip[KNMI_Stations.Naam_weerstation],overzicht_per_locatie!$D$3,jaar_zip[weeknr],overzicht_per_locatie!$B74)/COUNTIFS(jaar_zip[KNMI_Stations.Naam_weerstation],overzicht_per_locatie!$D$3,jaar_zip[weeknr],overzicht_per_locatie!$B74))</f>
        <v/>
      </c>
      <c r="K74" s="38" t="str">
        <f>IF(COUNTIFS(jaar_zip[KNMI_Stations.Naam_weerstation],overzicht_per_locatie!$D$3,jaar_zip[weeknr],overzicht_per_locatie!$B74)=0,"",SUMIFS(jaar_zip[luchtdruk],jaar_zip[KNMI_Stations.Naam_weerstation],overzicht_per_locatie!$D$3,jaar_zip[weeknr],overzicht_per_locatie!$B74)/COUNTIFS(jaar_zip[KNMI_Stations.Naam_weerstation],overzicht_per_locatie!$D$3,jaar_zip[weeknr],overzicht_per_locatie!$B74))</f>
        <v/>
      </c>
    </row>
    <row r="75" spans="2:11" ht="13.5" thickBot="1" x14ac:dyDescent="0.25">
      <c r="B75" s="31" t="s">
        <v>140</v>
      </c>
      <c r="C75" s="39">
        <f>SUMIFS(jaar_zip[graaddagen],jaar_zip[KNMI_Stations.Naam_weerstation],overzicht_per_locatie!$D$3,jaar_zip[weeknr],overzicht_per_locatie!$B75)</f>
        <v>74.600000000000009</v>
      </c>
      <c r="D75" s="40">
        <f>SUMIFS(jaar_zip[gew. Graaddagen],jaar_zip[KNMI_Stations.Naam_weerstation],overzicht_per_locatie!$D$3,jaar_zip[weeknr],overzicht_per_locatie!$B75)</f>
        <v>82.06</v>
      </c>
      <c r="E75" s="40">
        <f>SUMIFS(jaar_zip[koeldagen],jaar_zip[KNMI_Stations.Naam_weerstation],overzicht_per_locatie!$D$3,jaar_zip[weeknr],overzicht_per_locatie!$B75)</f>
        <v>0</v>
      </c>
      <c r="F75" s="40">
        <f>IF(COUNTIFS(jaar_zip[KNMI_Stations.Naam_weerstation],overzicht_per_locatie!$D$3,jaar_zip[weeknr],overzicht_per_locatie!$B75)=0,"",SUMIFS(jaar_zip[etmaaltemperatuur],jaar_zip[KNMI_Stations.Naam_weerstation],overzicht_per_locatie!$D$3,jaar_zip[weeknr],overzicht_per_locatie!$B75)/COUNTIFS(jaar_zip[KNMI_Stations.Naam_weerstation],overzicht_per_locatie!$D$3,jaar_zip[weeknr],overzicht_per_locatie!$B75))</f>
        <v>3.0799999999999996</v>
      </c>
      <c r="G75" s="40">
        <f>IF(COUNTIFS(jaar_zip[KNMI_Stations.Naam_weerstation],overzicht_per_locatie!$D$3,jaar_zip[weeknr],overzicht_per_locatie!$B75)=0,"",SUMIFS(jaar_zip[rel._vochtigheid],jaar_zip[KNMI_Stations.Naam_weerstation],overzicht_per_locatie!$D$3,jaar_zip[weeknr],overzicht_per_locatie!$B75)/COUNTIFS(jaar_zip[KNMI_Stations.Naam_weerstation],overzicht_per_locatie!$D$3,jaar_zip[weeknr],overzicht_per_locatie!$B75))</f>
        <v>92.4</v>
      </c>
      <c r="H75" s="40">
        <f>IF(COUNTIFS(jaar_zip[KNMI_Stations.Naam_weerstation],overzicht_per_locatie!$D$3,jaar_zip[weeknr],overzicht_per_locatie!$B75)=0,"",SUMIFS(jaar_zip[windsnelheid],jaar_zip[KNMI_Stations.Naam_weerstation],overzicht_per_locatie!$D$3,jaar_zip[weeknr],overzicht_per_locatie!$B75)/COUNTIFS(jaar_zip[KNMI_Stations.Naam_weerstation],overzicht_per_locatie!$D$3,jaar_zip[weeknr],overzicht_per_locatie!$B75))</f>
        <v>4.8800000000000008</v>
      </c>
      <c r="I75" s="40">
        <f>SUMIFS(jaar_zip[neerslag],jaar_zip[KNMI_Stations.Naam_weerstation],overzicht_per_locatie!$D$3,jaar_zip[weeknr],overzicht_per_locatie!$B75)</f>
        <v>32.9</v>
      </c>
      <c r="J75" s="40">
        <f>IF(COUNTIFS(jaar_zip[KNMI_Stations.Naam_weerstation],overzicht_per_locatie!$D$3,jaar_zip[weeknr],overzicht_per_locatie!$B75)=0,"",SUMIFS(jaar_zip[globale_straling],jaar_zip[KNMI_Stations.Naam_weerstation],overzicht_per_locatie!$D$3,jaar_zip[weeknr],overzicht_per_locatie!$B75)/COUNTIFS(jaar_zip[KNMI_Stations.Naam_weerstation],overzicht_per_locatie!$D$3,jaar_zip[weeknr],overzicht_per_locatie!$B75))</f>
        <v>149.4</v>
      </c>
      <c r="K75" s="41">
        <f>IF(COUNTIFS(jaar_zip[KNMI_Stations.Naam_weerstation],overzicht_per_locatie!$D$3,jaar_zip[weeknr],overzicht_per_locatie!$B75)=0,"",SUMIFS(jaar_zip[luchtdruk],jaar_zip[KNMI_Stations.Naam_weerstation],overzicht_per_locatie!$D$3,jaar_zip[weeknr],overzicht_per_locatie!$B75)/COUNTIFS(jaar_zip[KNMI_Stations.Naam_weerstation],overzicht_per_locatie!$D$3,jaar_zip[weeknr],overzicht_per_locatie!$B75))</f>
        <v>1010.6</v>
      </c>
    </row>
    <row r="76" spans="2:11" ht="13.5" thickBot="1" x14ac:dyDescent="0.25">
      <c r="B76" s="28" t="s">
        <v>74</v>
      </c>
      <c r="C76" s="42">
        <f>SUM(C23:C75)</f>
        <v>74.600000000000009</v>
      </c>
      <c r="D76" s="43">
        <f>SUM(D23:D75)</f>
        <v>82.06</v>
      </c>
      <c r="E76" s="43">
        <f>SUM(E23:E75)</f>
        <v>0</v>
      </c>
      <c r="F76" s="43">
        <f>AVERAGE(F23:F75)</f>
        <v>3.0799999999999996</v>
      </c>
      <c r="G76" s="43">
        <f t="shared" ref="G76:H76" si="3">AVERAGE(G23:G75)</f>
        <v>92.4</v>
      </c>
      <c r="H76" s="43">
        <f t="shared" si="3"/>
        <v>4.8800000000000008</v>
      </c>
      <c r="I76" s="43">
        <f>SUM(I23:I75)</f>
        <v>32.9</v>
      </c>
      <c r="J76" s="43">
        <f t="shared" ref="J76" si="4">AVERAGE(J23:J75)</f>
        <v>149.4</v>
      </c>
      <c r="K76" s="45">
        <f t="shared" ref="K76" si="5">AVERAGE(K23:K75)</f>
        <v>1010.6</v>
      </c>
    </row>
    <row r="82" spans="3:3" x14ac:dyDescent="0.2">
      <c r="C82" s="8">
        <f>75-19</f>
        <v>56</v>
      </c>
    </row>
  </sheetData>
  <phoneticPr fontId="3" type="noConversion"/>
  <dataValidations count="1">
    <dataValidation type="list" allowBlank="1" showInputMessage="1" showErrorMessage="1" sqref="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D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D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D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D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D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D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D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D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D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D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D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D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D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D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D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EBD55890-7796-46DC-9C51-C36D075086F4}">
      <formula1>$M$7:$M$40</formula1>
    </dataValidation>
  </dataValidations>
  <pageMargins left="0.75" right="0.75" top="1" bottom="1" header="0.5" footer="0.5"/>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399-01B3-4F19-9A99-0B5F1FA07EBC}">
  <sheetPr codeName="Blad6"/>
  <dimension ref="A1:AJ46"/>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s>
  <sheetData>
    <row r="1" spans="1:36" x14ac:dyDescent="0.25">
      <c r="A1" s="29" t="str">
        <f>"Gemiddelde relatieve vochtigheid "&amp; YEAR(jaar_zip!J2)</f>
        <v>Gemiddelde relatieve vochtigheid 2025</v>
      </c>
    </row>
    <row r="2" spans="1:36" x14ac:dyDescent="0.25">
      <c r="A2" t="s">
        <v>76</v>
      </c>
    </row>
    <row r="4" spans="1:36" s="98" customFormat="1" x14ac:dyDescent="0.25">
      <c r="A4" s="99" t="s">
        <v>143</v>
      </c>
      <c r="B4" s="99" t="s">
        <v>142</v>
      </c>
    </row>
    <row r="5" spans="1:36" s="98" customFormat="1" x14ac:dyDescent="0.25">
      <c r="A5" s="99" t="s">
        <v>144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140</v>
      </c>
      <c r="B6" s="100">
        <v>90.6</v>
      </c>
      <c r="C6" s="100">
        <v>87.8</v>
      </c>
      <c r="D6" s="100">
        <v>90.4</v>
      </c>
      <c r="E6" s="100">
        <v>89</v>
      </c>
      <c r="F6" s="100">
        <v>82</v>
      </c>
      <c r="G6" s="100">
        <v>92.4</v>
      </c>
      <c r="H6" s="100">
        <v>91.6</v>
      </c>
      <c r="I6" s="100">
        <v>91.8</v>
      </c>
      <c r="J6" s="100">
        <v>90.2</v>
      </c>
      <c r="K6" s="100">
        <v>90.6</v>
      </c>
      <c r="L6" s="100">
        <v>90.2</v>
      </c>
      <c r="M6" s="100">
        <v>90</v>
      </c>
      <c r="N6" s="100">
        <v>83</v>
      </c>
      <c r="O6" s="100">
        <v>91.2</v>
      </c>
      <c r="P6" s="100">
        <v>85.8</v>
      </c>
      <c r="Q6" s="100">
        <v>92.4</v>
      </c>
      <c r="R6" s="100">
        <v>83.8</v>
      </c>
      <c r="S6" s="100">
        <v>87.4</v>
      </c>
      <c r="T6" s="100">
        <v>89.6</v>
      </c>
      <c r="U6" s="100">
        <v>91</v>
      </c>
      <c r="V6" s="100">
        <v>89.8</v>
      </c>
      <c r="W6" s="100">
        <v>92.2</v>
      </c>
      <c r="X6" s="100">
        <v>86.4</v>
      </c>
      <c r="Y6" s="100">
        <v>87.6</v>
      </c>
      <c r="Z6" s="100">
        <v>87</v>
      </c>
      <c r="AA6" s="100">
        <v>90.6</v>
      </c>
      <c r="AB6" s="100">
        <v>81.599999999999994</v>
      </c>
      <c r="AC6" s="100">
        <v>84.6</v>
      </c>
      <c r="AD6" s="100">
        <v>92.2</v>
      </c>
      <c r="AE6" s="100">
        <v>85.6</v>
      </c>
      <c r="AF6" s="100">
        <v>87</v>
      </c>
      <c r="AG6" s="100">
        <v>80.599999999999994</v>
      </c>
      <c r="AH6" s="100">
        <v>84.8</v>
      </c>
      <c r="AI6" s="100">
        <v>88.8</v>
      </c>
      <c r="AJ6" s="100">
        <v>88.223529411764702</v>
      </c>
    </row>
    <row r="7" spans="1:36" s="98" customFormat="1" x14ac:dyDescent="0.25">
      <c r="A7" s="98" t="s">
        <v>11</v>
      </c>
      <c r="B7" s="100">
        <v>90.6</v>
      </c>
      <c r="C7" s="100">
        <v>87.8</v>
      </c>
      <c r="D7" s="100">
        <v>90.4</v>
      </c>
      <c r="E7" s="100">
        <v>89</v>
      </c>
      <c r="F7" s="100">
        <v>82</v>
      </c>
      <c r="G7" s="100">
        <v>92.4</v>
      </c>
      <c r="H7" s="100">
        <v>91.6</v>
      </c>
      <c r="I7" s="100">
        <v>91.8</v>
      </c>
      <c r="J7" s="100">
        <v>90.2</v>
      </c>
      <c r="K7" s="100">
        <v>90.6</v>
      </c>
      <c r="L7" s="100">
        <v>90.2</v>
      </c>
      <c r="M7" s="100">
        <v>90</v>
      </c>
      <c r="N7" s="100">
        <v>83</v>
      </c>
      <c r="O7" s="100">
        <v>91.2</v>
      </c>
      <c r="P7" s="100">
        <v>85.8</v>
      </c>
      <c r="Q7" s="100">
        <v>92.4</v>
      </c>
      <c r="R7" s="100">
        <v>83.8</v>
      </c>
      <c r="S7" s="100">
        <v>87.4</v>
      </c>
      <c r="T7" s="100">
        <v>89.6</v>
      </c>
      <c r="U7" s="100">
        <v>91</v>
      </c>
      <c r="V7" s="100">
        <v>89.8</v>
      </c>
      <c r="W7" s="100">
        <v>92.2</v>
      </c>
      <c r="X7" s="100">
        <v>86.4</v>
      </c>
      <c r="Y7" s="100">
        <v>87.6</v>
      </c>
      <c r="Z7" s="100">
        <v>87</v>
      </c>
      <c r="AA7" s="100">
        <v>90.6</v>
      </c>
      <c r="AB7" s="100">
        <v>81.599999999999994</v>
      </c>
      <c r="AC7" s="100">
        <v>84.6</v>
      </c>
      <c r="AD7" s="100">
        <v>92.2</v>
      </c>
      <c r="AE7" s="100">
        <v>85.6</v>
      </c>
      <c r="AF7" s="100">
        <v>87</v>
      </c>
      <c r="AG7" s="100">
        <v>80.599999999999994</v>
      </c>
      <c r="AH7" s="100">
        <v>84.8</v>
      </c>
      <c r="AI7" s="100">
        <v>88.8</v>
      </c>
      <c r="AJ7" s="100">
        <v>88.223529411764702</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A37-A222-4E9D-BCF5-1B5065E45D9A}">
  <sheetPr codeName="Blad7"/>
  <dimension ref="A1:AJ15"/>
  <sheetViews>
    <sheetView showGridLines="0" workbookViewId="0">
      <selection activeCell="A2" sqref="A2"/>
    </sheetView>
  </sheetViews>
  <sheetFormatPr defaultRowHeight="15" x14ac:dyDescent="0.25"/>
  <cols>
    <col min="1" max="1" width="32.140625" bestFit="1" customWidth="1"/>
    <col min="2" max="35" width="19.28515625" bestFit="1" customWidth="1"/>
    <col min="36" max="36" width="10" bestFit="1" customWidth="1"/>
    <col min="37" max="37" width="10.140625" bestFit="1" customWidth="1"/>
  </cols>
  <sheetData>
    <row r="1" spans="1:36" x14ac:dyDescent="0.25">
      <c r="A1" s="29" t="str">
        <f>"Gemiddelde relatieve vochtigheid "&amp; YEAR(jaar_zip!J2)</f>
        <v>Gemiddelde relatieve vochtigheid 2025</v>
      </c>
    </row>
    <row r="2" spans="1:36" x14ac:dyDescent="0.25">
      <c r="A2" t="s">
        <v>76</v>
      </c>
    </row>
    <row r="4" spans="1:36" s="98" customFormat="1" x14ac:dyDescent="0.25">
      <c r="A4" s="99" t="s">
        <v>143</v>
      </c>
      <c r="B4" s="99" t="s">
        <v>142</v>
      </c>
    </row>
    <row r="5" spans="1:36" s="98" customFormat="1" x14ac:dyDescent="0.25">
      <c r="A5" s="99" t="s">
        <v>64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v>1</v>
      </c>
      <c r="B6" s="100">
        <v>90.6</v>
      </c>
      <c r="C6" s="100">
        <v>87.8</v>
      </c>
      <c r="D6" s="100">
        <v>90.4</v>
      </c>
      <c r="E6" s="100">
        <v>89</v>
      </c>
      <c r="F6" s="100">
        <v>82</v>
      </c>
      <c r="G6" s="100">
        <v>92.4</v>
      </c>
      <c r="H6" s="100">
        <v>91.6</v>
      </c>
      <c r="I6" s="100">
        <v>91.8</v>
      </c>
      <c r="J6" s="100">
        <v>90.2</v>
      </c>
      <c r="K6" s="100">
        <v>90.6</v>
      </c>
      <c r="L6" s="100">
        <v>90.2</v>
      </c>
      <c r="M6" s="100">
        <v>90</v>
      </c>
      <c r="N6" s="100">
        <v>83</v>
      </c>
      <c r="O6" s="100">
        <v>91.2</v>
      </c>
      <c r="P6" s="100">
        <v>85.8</v>
      </c>
      <c r="Q6" s="100">
        <v>92.4</v>
      </c>
      <c r="R6" s="100">
        <v>83.8</v>
      </c>
      <c r="S6" s="100">
        <v>87.4</v>
      </c>
      <c r="T6" s="100">
        <v>89.6</v>
      </c>
      <c r="U6" s="100">
        <v>91</v>
      </c>
      <c r="V6" s="100">
        <v>89.8</v>
      </c>
      <c r="W6" s="100">
        <v>92.2</v>
      </c>
      <c r="X6" s="100">
        <v>86.4</v>
      </c>
      <c r="Y6" s="100">
        <v>87.6</v>
      </c>
      <c r="Z6" s="100">
        <v>87</v>
      </c>
      <c r="AA6" s="100">
        <v>90.6</v>
      </c>
      <c r="AB6" s="100">
        <v>81.599999999999994</v>
      </c>
      <c r="AC6" s="100">
        <v>84.6</v>
      </c>
      <c r="AD6" s="100">
        <v>92.2</v>
      </c>
      <c r="AE6" s="100">
        <v>85.6</v>
      </c>
      <c r="AF6" s="100">
        <v>87</v>
      </c>
      <c r="AG6" s="100">
        <v>80.599999999999994</v>
      </c>
      <c r="AH6" s="100">
        <v>84.8</v>
      </c>
      <c r="AI6" s="100">
        <v>88.8</v>
      </c>
      <c r="AJ6" s="100">
        <v>88.223529411764702</v>
      </c>
    </row>
    <row r="7" spans="1:36" s="98" customFormat="1" x14ac:dyDescent="0.25">
      <c r="A7" s="98" t="s">
        <v>11</v>
      </c>
      <c r="B7" s="100">
        <v>90.6</v>
      </c>
      <c r="C7" s="100">
        <v>87.8</v>
      </c>
      <c r="D7" s="100">
        <v>90.4</v>
      </c>
      <c r="E7" s="100">
        <v>89</v>
      </c>
      <c r="F7" s="100">
        <v>82</v>
      </c>
      <c r="G7" s="100">
        <v>92.4</v>
      </c>
      <c r="H7" s="100">
        <v>91.6</v>
      </c>
      <c r="I7" s="100">
        <v>91.8</v>
      </c>
      <c r="J7" s="100">
        <v>90.2</v>
      </c>
      <c r="K7" s="100">
        <v>90.6</v>
      </c>
      <c r="L7" s="100">
        <v>90.2</v>
      </c>
      <c r="M7" s="100">
        <v>90</v>
      </c>
      <c r="N7" s="100">
        <v>83</v>
      </c>
      <c r="O7" s="100">
        <v>91.2</v>
      </c>
      <c r="P7" s="100">
        <v>85.8</v>
      </c>
      <c r="Q7" s="100">
        <v>92.4</v>
      </c>
      <c r="R7" s="100">
        <v>83.8</v>
      </c>
      <c r="S7" s="100">
        <v>87.4</v>
      </c>
      <c r="T7" s="100">
        <v>89.6</v>
      </c>
      <c r="U7" s="100">
        <v>91</v>
      </c>
      <c r="V7" s="100">
        <v>89.8</v>
      </c>
      <c r="W7" s="100">
        <v>92.2</v>
      </c>
      <c r="X7" s="100">
        <v>86.4</v>
      </c>
      <c r="Y7" s="100">
        <v>87.6</v>
      </c>
      <c r="Z7" s="100">
        <v>87</v>
      </c>
      <c r="AA7" s="100">
        <v>90.6</v>
      </c>
      <c r="AB7" s="100">
        <v>81.599999999999994</v>
      </c>
      <c r="AC7" s="100">
        <v>84.6</v>
      </c>
      <c r="AD7" s="100">
        <v>92.2</v>
      </c>
      <c r="AE7" s="100">
        <v>85.6</v>
      </c>
      <c r="AF7" s="100">
        <v>87</v>
      </c>
      <c r="AG7" s="100">
        <v>80.599999999999994</v>
      </c>
      <c r="AH7" s="100">
        <v>84.8</v>
      </c>
      <c r="AI7" s="100">
        <v>88.8</v>
      </c>
      <c r="AJ7" s="100">
        <v>88.223529411764702</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D6B8-D0FA-4F7A-88CF-8BC41A85C8F6}">
  <sheetPr codeName="Blad2"/>
  <dimension ref="A1:AJ280"/>
  <sheetViews>
    <sheetView showGridLines="0" workbookViewId="0">
      <selection activeCell="D24" sqref="D24"/>
    </sheetView>
  </sheetViews>
  <sheetFormatPr defaultRowHeight="15" x14ac:dyDescent="0.25"/>
  <cols>
    <col min="1" max="1" width="34.42578125" bestFit="1" customWidth="1"/>
    <col min="2" max="35" width="19.28515625" bestFit="1" customWidth="1"/>
    <col min="36" max="36" width="10" bestFit="1" customWidth="1"/>
    <col min="37" max="37" width="9.57031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8" customFormat="1" x14ac:dyDescent="0.25">
      <c r="A4" s="99" t="s">
        <v>141</v>
      </c>
      <c r="B4" s="99" t="s">
        <v>142</v>
      </c>
    </row>
    <row r="5" spans="1:36" s="98" customFormat="1" x14ac:dyDescent="0.25">
      <c r="A5" s="99" t="s">
        <v>2</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101">
        <v>45658</v>
      </c>
      <c r="B6" s="100">
        <v>6.9</v>
      </c>
      <c r="C6" s="100">
        <v>8.1999999999999993</v>
      </c>
      <c r="D6" s="100">
        <v>7.7</v>
      </c>
      <c r="E6" s="100">
        <v>7.8</v>
      </c>
      <c r="F6" s="100">
        <v>8</v>
      </c>
      <c r="G6" s="100">
        <v>7.2</v>
      </c>
      <c r="H6" s="100">
        <v>7.5</v>
      </c>
      <c r="I6" s="100">
        <v>7.3</v>
      </c>
      <c r="J6" s="100">
        <v>6.7</v>
      </c>
      <c r="K6" s="100">
        <v>7.4</v>
      </c>
      <c r="L6" s="100">
        <v>7.7</v>
      </c>
      <c r="M6" s="100">
        <v>7.6</v>
      </c>
      <c r="N6" s="100">
        <v>7.9</v>
      </c>
      <c r="O6" s="100">
        <v>7.5</v>
      </c>
      <c r="P6" s="100">
        <v>7.7</v>
      </c>
      <c r="Q6" s="100">
        <v>6.7</v>
      </c>
      <c r="R6" s="100">
        <v>7.4</v>
      </c>
      <c r="S6" s="100">
        <v>7.6</v>
      </c>
      <c r="T6" s="100">
        <v>7.6</v>
      </c>
      <c r="U6" s="100">
        <v>5.6</v>
      </c>
      <c r="V6" s="100">
        <v>7.6</v>
      </c>
      <c r="W6" s="100">
        <v>7.5</v>
      </c>
      <c r="X6" s="100">
        <v>7.7</v>
      </c>
      <c r="Y6" s="100">
        <v>7.8</v>
      </c>
      <c r="Z6" s="100">
        <v>7.8</v>
      </c>
      <c r="AA6" s="100">
        <v>6.7</v>
      </c>
      <c r="AB6" s="100">
        <v>8.1</v>
      </c>
      <c r="AC6" s="100">
        <v>7.7</v>
      </c>
      <c r="AD6" s="100">
        <v>7.2</v>
      </c>
      <c r="AE6" s="100">
        <v>7.9</v>
      </c>
      <c r="AF6" s="100">
        <v>7.6</v>
      </c>
      <c r="AG6" s="100">
        <v>8</v>
      </c>
      <c r="AH6" s="100">
        <v>7.6</v>
      </c>
      <c r="AI6" s="100">
        <v>7.6</v>
      </c>
      <c r="AJ6" s="100">
        <v>7.4941176470588218</v>
      </c>
    </row>
    <row r="7" spans="1:36" s="98" customFormat="1" x14ac:dyDescent="0.25">
      <c r="A7" s="101">
        <v>45659</v>
      </c>
      <c r="B7" s="100">
        <v>3.3</v>
      </c>
      <c r="C7" s="100">
        <v>3.2</v>
      </c>
      <c r="D7" s="100">
        <v>2.9</v>
      </c>
      <c r="E7" s="100">
        <v>2.9</v>
      </c>
      <c r="F7" s="100">
        <v>4.8</v>
      </c>
      <c r="G7" s="100">
        <v>1.9</v>
      </c>
      <c r="H7" s="100">
        <v>2.2000000000000002</v>
      </c>
      <c r="I7" s="100">
        <v>3.2</v>
      </c>
      <c r="J7" s="100">
        <v>3.3</v>
      </c>
      <c r="K7" s="100">
        <v>3.1</v>
      </c>
      <c r="L7" s="100">
        <v>2.6</v>
      </c>
      <c r="M7" s="100">
        <v>3</v>
      </c>
      <c r="N7" s="100">
        <v>5.5</v>
      </c>
      <c r="O7" s="100">
        <v>2.8</v>
      </c>
      <c r="P7" s="100">
        <v>4.5</v>
      </c>
      <c r="Q7" s="100">
        <v>2.6</v>
      </c>
      <c r="R7" s="100">
        <v>5</v>
      </c>
      <c r="S7" s="100">
        <v>3.3</v>
      </c>
      <c r="T7" s="100">
        <v>3.3</v>
      </c>
      <c r="U7" s="100">
        <v>2</v>
      </c>
      <c r="V7" s="100">
        <v>3.4</v>
      </c>
      <c r="W7" s="100">
        <v>2.6</v>
      </c>
      <c r="X7" s="100">
        <v>3.6</v>
      </c>
      <c r="Y7" s="100">
        <v>3.2</v>
      </c>
      <c r="Z7" s="100">
        <v>4.2</v>
      </c>
      <c r="AA7" s="100">
        <v>2.6</v>
      </c>
      <c r="AB7" s="100">
        <v>5.3</v>
      </c>
      <c r="AC7" s="100">
        <v>4.5999999999999996</v>
      </c>
      <c r="AD7" s="100">
        <v>3.1</v>
      </c>
      <c r="AE7" s="100">
        <v>3.8</v>
      </c>
      <c r="AF7" s="100">
        <v>3.8</v>
      </c>
      <c r="AG7" s="100">
        <v>5</v>
      </c>
      <c r="AH7" s="100">
        <v>4</v>
      </c>
      <c r="AI7" s="100">
        <v>3.6</v>
      </c>
      <c r="AJ7" s="100">
        <v>3.4764705882352929</v>
      </c>
    </row>
    <row r="8" spans="1:36" s="98" customFormat="1" x14ac:dyDescent="0.25">
      <c r="A8" s="101">
        <v>45660</v>
      </c>
      <c r="B8" s="100">
        <v>2</v>
      </c>
      <c r="C8" s="100">
        <v>2.2999999999999998</v>
      </c>
      <c r="D8" s="100">
        <v>2.2000000000000002</v>
      </c>
      <c r="E8" s="100">
        <v>2.2000000000000002</v>
      </c>
      <c r="F8" s="100">
        <v>3.9</v>
      </c>
      <c r="G8" s="100">
        <v>0.7</v>
      </c>
      <c r="H8" s="100">
        <v>0.8</v>
      </c>
      <c r="I8" s="100">
        <v>1.9</v>
      </c>
      <c r="J8" s="100">
        <v>1.9</v>
      </c>
      <c r="K8" s="100">
        <v>2.2000000000000002</v>
      </c>
      <c r="L8" s="100">
        <v>1.3</v>
      </c>
      <c r="M8" s="100">
        <v>2</v>
      </c>
      <c r="N8" s="100">
        <v>4.2</v>
      </c>
      <c r="O8" s="100">
        <v>1.3</v>
      </c>
      <c r="P8" s="100">
        <v>3.1</v>
      </c>
      <c r="Q8" s="100">
        <v>1.3</v>
      </c>
      <c r="R8" s="100">
        <v>3.9</v>
      </c>
      <c r="S8" s="100">
        <v>1.8</v>
      </c>
      <c r="T8" s="100">
        <v>2.1</v>
      </c>
      <c r="U8" s="100">
        <v>1.3</v>
      </c>
      <c r="V8" s="100">
        <v>2.1</v>
      </c>
      <c r="W8" s="100">
        <v>1</v>
      </c>
      <c r="X8" s="100">
        <v>2.8</v>
      </c>
      <c r="Y8" s="100">
        <v>2.7</v>
      </c>
      <c r="Z8" s="100">
        <v>3.4</v>
      </c>
      <c r="AA8" s="100">
        <v>0.9</v>
      </c>
      <c r="AB8" s="100">
        <v>4.0999999999999996</v>
      </c>
      <c r="AC8" s="100">
        <v>4.0999999999999996</v>
      </c>
      <c r="AD8" s="100">
        <v>1.8</v>
      </c>
      <c r="AE8" s="100">
        <v>3.4</v>
      </c>
      <c r="AF8" s="100">
        <v>2</v>
      </c>
      <c r="AG8" s="100">
        <v>4.2</v>
      </c>
      <c r="AH8" s="100">
        <v>3.1</v>
      </c>
      <c r="AI8" s="100">
        <v>2.9</v>
      </c>
      <c r="AJ8" s="100">
        <v>2.3794117647058823</v>
      </c>
    </row>
    <row r="9" spans="1:36" s="98" customFormat="1" x14ac:dyDescent="0.25">
      <c r="A9" s="101">
        <v>45661</v>
      </c>
      <c r="B9" s="100">
        <v>1.7</v>
      </c>
      <c r="C9" s="100">
        <v>1.8</v>
      </c>
      <c r="D9" s="100">
        <v>1.8</v>
      </c>
      <c r="E9" s="100">
        <v>1.9</v>
      </c>
      <c r="F9" s="100">
        <v>3.2</v>
      </c>
      <c r="G9" s="100">
        <v>0.8</v>
      </c>
      <c r="H9" s="100">
        <v>0.1</v>
      </c>
      <c r="I9" s="100">
        <v>1.5</v>
      </c>
      <c r="J9" s="100">
        <v>1.5</v>
      </c>
      <c r="K9" s="100">
        <v>1.4</v>
      </c>
      <c r="L9" s="100">
        <v>0.9</v>
      </c>
      <c r="M9" s="100">
        <v>1.7</v>
      </c>
      <c r="N9" s="100">
        <v>3.3</v>
      </c>
      <c r="O9" s="100">
        <v>0.4</v>
      </c>
      <c r="P9" s="100">
        <v>2.8</v>
      </c>
      <c r="Q9" s="100">
        <v>1.2</v>
      </c>
      <c r="R9" s="100">
        <v>1.9</v>
      </c>
      <c r="S9" s="100">
        <v>1.2</v>
      </c>
      <c r="T9" s="100">
        <v>1.2</v>
      </c>
      <c r="U9" s="100">
        <v>1.2</v>
      </c>
      <c r="V9" s="100">
        <v>1.2</v>
      </c>
      <c r="W9" s="100">
        <v>0.4</v>
      </c>
      <c r="X9" s="100">
        <v>2.5</v>
      </c>
      <c r="Y9" s="100">
        <v>2.2999999999999998</v>
      </c>
      <c r="Z9" s="100">
        <v>2.7</v>
      </c>
      <c r="AA9" s="100">
        <v>0.9</v>
      </c>
      <c r="AB9" s="100">
        <v>4</v>
      </c>
      <c r="AC9" s="100">
        <v>2.8</v>
      </c>
      <c r="AD9" s="100">
        <v>1.4</v>
      </c>
      <c r="AE9" s="100">
        <v>2.5</v>
      </c>
      <c r="AF9" s="100">
        <v>1.1000000000000001</v>
      </c>
      <c r="AG9" s="100">
        <v>3.8</v>
      </c>
      <c r="AH9" s="100">
        <v>2.1</v>
      </c>
      <c r="AI9" s="100">
        <v>1.7</v>
      </c>
      <c r="AJ9" s="100">
        <v>1.7911764705882351</v>
      </c>
    </row>
    <row r="10" spans="1:36" s="98" customFormat="1" x14ac:dyDescent="0.25">
      <c r="A10" s="101">
        <v>45662</v>
      </c>
      <c r="B10" s="100">
        <v>5.8</v>
      </c>
      <c r="C10" s="100">
        <v>5.5</v>
      </c>
      <c r="D10" s="100">
        <v>5.6</v>
      </c>
      <c r="E10" s="100">
        <v>5.4</v>
      </c>
      <c r="F10" s="100">
        <v>5.0999999999999996</v>
      </c>
      <c r="G10" s="100">
        <v>4.8</v>
      </c>
      <c r="H10" s="100">
        <v>3.3</v>
      </c>
      <c r="I10" s="100">
        <v>6.3</v>
      </c>
      <c r="J10" s="100">
        <v>6.6</v>
      </c>
      <c r="K10" s="100">
        <v>6</v>
      </c>
      <c r="L10" s="100">
        <v>4.5</v>
      </c>
      <c r="M10" s="100">
        <v>5.7</v>
      </c>
      <c r="N10" s="100">
        <v>6</v>
      </c>
      <c r="O10" s="100">
        <v>3.8</v>
      </c>
      <c r="P10" s="100">
        <v>3.5</v>
      </c>
      <c r="Q10" s="100">
        <v>4.9000000000000004</v>
      </c>
      <c r="R10" s="100">
        <v>3</v>
      </c>
      <c r="S10" s="100">
        <v>3.8</v>
      </c>
      <c r="T10" s="100">
        <v>5</v>
      </c>
      <c r="U10" s="100">
        <v>6.9</v>
      </c>
      <c r="V10" s="100">
        <v>4.2</v>
      </c>
      <c r="W10" s="100">
        <v>2.7</v>
      </c>
      <c r="X10" s="100">
        <v>5.9</v>
      </c>
      <c r="Y10" s="100">
        <v>5.4</v>
      </c>
      <c r="Z10" s="100">
        <v>4.3</v>
      </c>
      <c r="AA10" s="100">
        <v>4.5999999999999996</v>
      </c>
      <c r="AB10" s="100">
        <v>4.5999999999999996</v>
      </c>
      <c r="AC10" s="100">
        <v>7</v>
      </c>
      <c r="AD10" s="100">
        <v>5.7</v>
      </c>
      <c r="AE10" s="100">
        <v>5.7</v>
      </c>
      <c r="AF10" s="100">
        <v>7.5</v>
      </c>
      <c r="AG10" s="100">
        <v>5.4</v>
      </c>
      <c r="AH10" s="100">
        <v>6.9</v>
      </c>
      <c r="AI10" s="100">
        <v>6.8</v>
      </c>
      <c r="AJ10" s="100">
        <v>5.2411764705882362</v>
      </c>
    </row>
    <row r="11" spans="1:36" s="98" customFormat="1" x14ac:dyDescent="0.25">
      <c r="A11" s="101" t="s">
        <v>11</v>
      </c>
      <c r="B11" s="100">
        <v>3.94</v>
      </c>
      <c r="C11" s="100">
        <v>4.2</v>
      </c>
      <c r="D11" s="100">
        <v>4.0400000000000009</v>
      </c>
      <c r="E11" s="100">
        <v>4.04</v>
      </c>
      <c r="F11" s="100">
        <v>5</v>
      </c>
      <c r="G11" s="100">
        <v>3.0799999999999996</v>
      </c>
      <c r="H11" s="100">
        <v>2.78</v>
      </c>
      <c r="I11" s="100">
        <v>4.04</v>
      </c>
      <c r="J11" s="100">
        <v>4</v>
      </c>
      <c r="K11" s="100">
        <v>4.0200000000000005</v>
      </c>
      <c r="L11" s="100">
        <v>3.4</v>
      </c>
      <c r="M11" s="100">
        <v>4</v>
      </c>
      <c r="N11" s="100">
        <v>5.3800000000000008</v>
      </c>
      <c r="O11" s="100">
        <v>3.16</v>
      </c>
      <c r="P11" s="100">
        <v>4.3199999999999994</v>
      </c>
      <c r="Q11" s="100">
        <v>3.3400000000000007</v>
      </c>
      <c r="R11" s="100">
        <v>4.24</v>
      </c>
      <c r="S11" s="100">
        <v>3.54</v>
      </c>
      <c r="T11" s="100">
        <v>3.839999999999999</v>
      </c>
      <c r="U11" s="100">
        <v>3.4</v>
      </c>
      <c r="V11" s="100">
        <v>3.7</v>
      </c>
      <c r="W11" s="100">
        <v>2.84</v>
      </c>
      <c r="X11" s="100">
        <v>4.5</v>
      </c>
      <c r="Y11" s="100">
        <v>4.2799999999999994</v>
      </c>
      <c r="Z11" s="100">
        <v>4.4800000000000004</v>
      </c>
      <c r="AA11" s="100">
        <v>3.14</v>
      </c>
      <c r="AB11" s="100">
        <v>5.2200000000000006</v>
      </c>
      <c r="AC11" s="100">
        <v>5.24</v>
      </c>
      <c r="AD11" s="100">
        <v>3.8400000000000007</v>
      </c>
      <c r="AE11" s="100">
        <v>4.66</v>
      </c>
      <c r="AF11" s="100">
        <v>4.4000000000000004</v>
      </c>
      <c r="AG11" s="100">
        <v>5.2799999999999994</v>
      </c>
      <c r="AH11" s="100">
        <v>4.74</v>
      </c>
      <c r="AI11" s="100">
        <v>4.5199999999999996</v>
      </c>
      <c r="AJ11" s="100">
        <v>4.0764705882352938</v>
      </c>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s="98"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s="98"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s="98"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s="98"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s="98"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s="98"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s="98"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s="98"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s="98"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s="98"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s="98"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s="98"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s="98"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s="98"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s="98"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s="98"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s="98"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s="98"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s="98"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8"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8"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8"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8"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8"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8"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8"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8"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8"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8"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8"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8"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8"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8"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8"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8"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8"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8"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8"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8"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8"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8"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8"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8"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8"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8"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8"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8"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8"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8"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8"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8"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8"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8"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8"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8"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8"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8"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8"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8"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8"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8"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8"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8"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8"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8"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8"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8"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8"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8"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8"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8"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8"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8"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8"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8"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8"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8"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8"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8"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8"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8"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8"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8"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8"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8"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8"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8"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8"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8"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8"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8"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8"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8"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8"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8"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8"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8"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8"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8"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8"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8"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8"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8"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8"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8"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8"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8"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8"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8"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8"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8"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8"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8"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8"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8"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8"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8"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8"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8"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8"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8"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8"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8"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8"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8"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8"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8"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8"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8"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8"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8"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8"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8"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8"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8"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8"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8"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8"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8"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8"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8"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8"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8"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8"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8"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8"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8"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8"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8"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8"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8"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8"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8"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8"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8"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8"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8"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8"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8"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8"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8"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8"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8"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8"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8"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8"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8"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8"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8"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8"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8"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8"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8"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8"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8"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8"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8"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8"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8"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8"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8"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8"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8"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8"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8"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8"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8"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8"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8"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8"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8"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8"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8"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8"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8"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8"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8"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8"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8"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8"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8"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8"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8"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8"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8"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8"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8"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8"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8"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8"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8"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8"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8"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8"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8"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8"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8"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8"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8"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8"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8"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8"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8"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8"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8"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8"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8"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8"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8"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8"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8"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8"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8"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8"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1754-EBBB-4D7F-8CE2-856C47F349E0}">
  <sheetPr codeName="Blad8"/>
  <dimension ref="A1:AJ46"/>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8" customFormat="1" x14ac:dyDescent="0.25">
      <c r="A4" s="99" t="s">
        <v>141</v>
      </c>
      <c r="B4" s="99" t="s">
        <v>142</v>
      </c>
    </row>
    <row r="5" spans="1:36" s="98" customFormat="1" x14ac:dyDescent="0.25">
      <c r="A5" s="99" t="s">
        <v>144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140</v>
      </c>
      <c r="B6" s="100">
        <v>3.94</v>
      </c>
      <c r="C6" s="100">
        <v>4.2</v>
      </c>
      <c r="D6" s="100">
        <v>4.0400000000000009</v>
      </c>
      <c r="E6" s="100">
        <v>4.04</v>
      </c>
      <c r="F6" s="100">
        <v>5</v>
      </c>
      <c r="G6" s="100">
        <v>3.0799999999999996</v>
      </c>
      <c r="H6" s="100">
        <v>2.78</v>
      </c>
      <c r="I6" s="100">
        <v>4.04</v>
      </c>
      <c r="J6" s="100">
        <v>4</v>
      </c>
      <c r="K6" s="100">
        <v>4.0200000000000005</v>
      </c>
      <c r="L6" s="100">
        <v>3.4</v>
      </c>
      <c r="M6" s="100">
        <v>4</v>
      </c>
      <c r="N6" s="100">
        <v>5.3800000000000008</v>
      </c>
      <c r="O6" s="100">
        <v>3.16</v>
      </c>
      <c r="P6" s="100">
        <v>4.3199999999999994</v>
      </c>
      <c r="Q6" s="100">
        <v>3.3400000000000007</v>
      </c>
      <c r="R6" s="100">
        <v>4.24</v>
      </c>
      <c r="S6" s="100">
        <v>3.54</v>
      </c>
      <c r="T6" s="100">
        <v>3.839999999999999</v>
      </c>
      <c r="U6" s="100">
        <v>3.4</v>
      </c>
      <c r="V6" s="100">
        <v>3.7</v>
      </c>
      <c r="W6" s="100">
        <v>2.84</v>
      </c>
      <c r="X6" s="100">
        <v>4.5</v>
      </c>
      <c r="Y6" s="100">
        <v>4.2799999999999994</v>
      </c>
      <c r="Z6" s="100">
        <v>4.4800000000000004</v>
      </c>
      <c r="AA6" s="100">
        <v>3.14</v>
      </c>
      <c r="AB6" s="100">
        <v>5.2200000000000006</v>
      </c>
      <c r="AC6" s="100">
        <v>5.24</v>
      </c>
      <c r="AD6" s="100">
        <v>3.8400000000000007</v>
      </c>
      <c r="AE6" s="100">
        <v>4.66</v>
      </c>
      <c r="AF6" s="100">
        <v>4.4000000000000004</v>
      </c>
      <c r="AG6" s="100">
        <v>5.2799999999999994</v>
      </c>
      <c r="AH6" s="100">
        <v>4.74</v>
      </c>
      <c r="AI6" s="100">
        <v>4.5199999999999996</v>
      </c>
      <c r="AJ6" s="100">
        <v>4.0764705882352947</v>
      </c>
    </row>
    <row r="7" spans="1:36" s="98" customFormat="1" x14ac:dyDescent="0.25">
      <c r="A7" s="98" t="s">
        <v>11</v>
      </c>
      <c r="B7" s="100">
        <v>3.94</v>
      </c>
      <c r="C7" s="100">
        <v>4.2</v>
      </c>
      <c r="D7" s="100">
        <v>4.0400000000000009</v>
      </c>
      <c r="E7" s="100">
        <v>4.04</v>
      </c>
      <c r="F7" s="100">
        <v>5</v>
      </c>
      <c r="G7" s="100">
        <v>3.0799999999999996</v>
      </c>
      <c r="H7" s="100">
        <v>2.78</v>
      </c>
      <c r="I7" s="100">
        <v>4.04</v>
      </c>
      <c r="J7" s="100">
        <v>4</v>
      </c>
      <c r="K7" s="100">
        <v>4.0200000000000005</v>
      </c>
      <c r="L7" s="100">
        <v>3.4</v>
      </c>
      <c r="M7" s="100">
        <v>4</v>
      </c>
      <c r="N7" s="100">
        <v>5.3800000000000008</v>
      </c>
      <c r="O7" s="100">
        <v>3.16</v>
      </c>
      <c r="P7" s="100">
        <v>4.3199999999999994</v>
      </c>
      <c r="Q7" s="100">
        <v>3.3400000000000007</v>
      </c>
      <c r="R7" s="100">
        <v>4.24</v>
      </c>
      <c r="S7" s="100">
        <v>3.54</v>
      </c>
      <c r="T7" s="100">
        <v>3.839999999999999</v>
      </c>
      <c r="U7" s="100">
        <v>3.4</v>
      </c>
      <c r="V7" s="100">
        <v>3.7</v>
      </c>
      <c r="W7" s="100">
        <v>2.84</v>
      </c>
      <c r="X7" s="100">
        <v>4.5</v>
      </c>
      <c r="Y7" s="100">
        <v>4.2799999999999994</v>
      </c>
      <c r="Z7" s="100">
        <v>4.4800000000000004</v>
      </c>
      <c r="AA7" s="100">
        <v>3.14</v>
      </c>
      <c r="AB7" s="100">
        <v>5.2200000000000006</v>
      </c>
      <c r="AC7" s="100">
        <v>5.24</v>
      </c>
      <c r="AD7" s="100">
        <v>3.8400000000000007</v>
      </c>
      <c r="AE7" s="100">
        <v>4.66</v>
      </c>
      <c r="AF7" s="100">
        <v>4.4000000000000004</v>
      </c>
      <c r="AG7" s="100">
        <v>5.2799999999999994</v>
      </c>
      <c r="AH7" s="100">
        <v>4.74</v>
      </c>
      <c r="AI7" s="100">
        <v>4.5199999999999996</v>
      </c>
      <c r="AJ7" s="100">
        <v>4.0764705882352947</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BF0-E195-4BF0-AF33-FD6496E10DDF}">
  <sheetPr codeName="Blad9"/>
  <dimension ref="A1:AJ15"/>
  <sheetViews>
    <sheetView showGridLines="0" workbookViewId="0">
      <selection activeCell="A2" sqref="A2"/>
    </sheetView>
  </sheetViews>
  <sheetFormatPr defaultRowHeight="15" x14ac:dyDescent="0.25"/>
  <cols>
    <col min="1" max="1" width="34.42578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33" bestFit="1" customWidth="1"/>
  </cols>
  <sheetData>
    <row r="1" spans="1:36" x14ac:dyDescent="0.25">
      <c r="A1" s="29" t="str">
        <f>"Gemiddelde etmaaltemperatuur "&amp; YEAR(jaar_zip!J2)</f>
        <v>Gemiddelde etmaaltemperatuur 2025</v>
      </c>
    </row>
    <row r="2" spans="1:36" x14ac:dyDescent="0.25">
      <c r="A2" t="s">
        <v>76</v>
      </c>
    </row>
    <row r="4" spans="1:36" s="98" customFormat="1" x14ac:dyDescent="0.25">
      <c r="A4" s="99" t="s">
        <v>141</v>
      </c>
      <c r="B4" s="99" t="s">
        <v>142</v>
      </c>
    </row>
    <row r="5" spans="1:36" s="98" customFormat="1" x14ac:dyDescent="0.25">
      <c r="A5" s="99" t="s">
        <v>64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v>1</v>
      </c>
      <c r="B6" s="100">
        <v>3.94</v>
      </c>
      <c r="C6" s="100">
        <v>4.2</v>
      </c>
      <c r="D6" s="100">
        <v>4.0400000000000009</v>
      </c>
      <c r="E6" s="100">
        <v>4.04</v>
      </c>
      <c r="F6" s="100">
        <v>5</v>
      </c>
      <c r="G6" s="100">
        <v>3.0799999999999996</v>
      </c>
      <c r="H6" s="100">
        <v>2.78</v>
      </c>
      <c r="I6" s="100">
        <v>4.04</v>
      </c>
      <c r="J6" s="100">
        <v>4</v>
      </c>
      <c r="K6" s="100">
        <v>4.0200000000000005</v>
      </c>
      <c r="L6" s="100">
        <v>3.4</v>
      </c>
      <c r="M6" s="100">
        <v>4</v>
      </c>
      <c r="N6" s="100">
        <v>5.3800000000000008</v>
      </c>
      <c r="O6" s="100">
        <v>3.16</v>
      </c>
      <c r="P6" s="100">
        <v>4.3199999999999994</v>
      </c>
      <c r="Q6" s="100">
        <v>3.3400000000000007</v>
      </c>
      <c r="R6" s="100">
        <v>4.24</v>
      </c>
      <c r="S6" s="100">
        <v>3.54</v>
      </c>
      <c r="T6" s="100">
        <v>3.839999999999999</v>
      </c>
      <c r="U6" s="100">
        <v>3.4</v>
      </c>
      <c r="V6" s="100">
        <v>3.7</v>
      </c>
      <c r="W6" s="100">
        <v>2.84</v>
      </c>
      <c r="X6" s="100">
        <v>4.5</v>
      </c>
      <c r="Y6" s="100">
        <v>4.2799999999999994</v>
      </c>
      <c r="Z6" s="100">
        <v>4.4800000000000004</v>
      </c>
      <c r="AA6" s="100">
        <v>3.14</v>
      </c>
      <c r="AB6" s="100">
        <v>5.2200000000000006</v>
      </c>
      <c r="AC6" s="100">
        <v>5.24</v>
      </c>
      <c r="AD6" s="100">
        <v>3.8400000000000007</v>
      </c>
      <c r="AE6" s="100">
        <v>4.66</v>
      </c>
      <c r="AF6" s="100">
        <v>4.4000000000000004</v>
      </c>
      <c r="AG6" s="100">
        <v>5.2799999999999994</v>
      </c>
      <c r="AH6" s="100">
        <v>4.74</v>
      </c>
      <c r="AI6" s="100">
        <v>4.5199999999999996</v>
      </c>
      <c r="AJ6" s="100">
        <v>4.0764705882352947</v>
      </c>
    </row>
    <row r="7" spans="1:36" s="98" customFormat="1" x14ac:dyDescent="0.25">
      <c r="A7" s="98" t="s">
        <v>11</v>
      </c>
      <c r="B7" s="100">
        <v>3.94</v>
      </c>
      <c r="C7" s="100">
        <v>4.2</v>
      </c>
      <c r="D7" s="100">
        <v>4.0400000000000009</v>
      </c>
      <c r="E7" s="100">
        <v>4.04</v>
      </c>
      <c r="F7" s="100">
        <v>5</v>
      </c>
      <c r="G7" s="100">
        <v>3.0799999999999996</v>
      </c>
      <c r="H7" s="100">
        <v>2.78</v>
      </c>
      <c r="I7" s="100">
        <v>4.04</v>
      </c>
      <c r="J7" s="100">
        <v>4</v>
      </c>
      <c r="K7" s="100">
        <v>4.0200000000000005</v>
      </c>
      <c r="L7" s="100">
        <v>3.4</v>
      </c>
      <c r="M7" s="100">
        <v>4</v>
      </c>
      <c r="N7" s="100">
        <v>5.3800000000000008</v>
      </c>
      <c r="O7" s="100">
        <v>3.16</v>
      </c>
      <c r="P7" s="100">
        <v>4.3199999999999994</v>
      </c>
      <c r="Q7" s="100">
        <v>3.3400000000000007</v>
      </c>
      <c r="R7" s="100">
        <v>4.24</v>
      </c>
      <c r="S7" s="100">
        <v>3.54</v>
      </c>
      <c r="T7" s="100">
        <v>3.839999999999999</v>
      </c>
      <c r="U7" s="100">
        <v>3.4</v>
      </c>
      <c r="V7" s="100">
        <v>3.7</v>
      </c>
      <c r="W7" s="100">
        <v>2.84</v>
      </c>
      <c r="X7" s="100">
        <v>4.5</v>
      </c>
      <c r="Y7" s="100">
        <v>4.2799999999999994</v>
      </c>
      <c r="Z7" s="100">
        <v>4.4800000000000004</v>
      </c>
      <c r="AA7" s="100">
        <v>3.14</v>
      </c>
      <c r="AB7" s="100">
        <v>5.2200000000000006</v>
      </c>
      <c r="AC7" s="100">
        <v>5.24</v>
      </c>
      <c r="AD7" s="100">
        <v>3.8400000000000007</v>
      </c>
      <c r="AE7" s="100">
        <v>4.66</v>
      </c>
      <c r="AF7" s="100">
        <v>4.4000000000000004</v>
      </c>
      <c r="AG7" s="100">
        <v>5.2799999999999994</v>
      </c>
      <c r="AH7" s="100">
        <v>4.74</v>
      </c>
      <c r="AI7" s="100">
        <v>4.5199999999999996</v>
      </c>
      <c r="AJ7" s="100">
        <v>4.0764705882352947</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2E6F-8F45-46AB-BA70-C23FAF46FAE8}">
  <sheetPr codeName="Blad10"/>
  <dimension ref="A1:AJ11"/>
  <sheetViews>
    <sheetView showGridLines="0" workbookViewId="0">
      <selection activeCell="A2" sqref="A2"/>
    </sheetView>
  </sheetViews>
  <sheetFormatPr defaultRowHeight="15" x14ac:dyDescent="0.25"/>
  <cols>
    <col min="1" max="1" width="15.5703125" bestFit="1" customWidth="1"/>
    <col min="2" max="35" width="19.28515625" bestFit="1" customWidth="1"/>
    <col min="36" max="36" width="10" bestFit="1" customWidth="1"/>
    <col min="37"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x14ac:dyDescent="0.25">
      <c r="A4" s="99" t="s">
        <v>53</v>
      </c>
      <c r="B4" s="99" t="s">
        <v>142</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x14ac:dyDescent="0.25">
      <c r="A5" s="99" t="s">
        <v>146</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x14ac:dyDescent="0.25">
      <c r="A6" s="98" t="s">
        <v>47</v>
      </c>
      <c r="B6" s="100">
        <v>11.1</v>
      </c>
      <c r="C6" s="100">
        <v>9.8000000000000007</v>
      </c>
      <c r="D6" s="100">
        <v>10.3</v>
      </c>
      <c r="E6" s="100">
        <v>10.199999999999999</v>
      </c>
      <c r="F6" s="100">
        <v>10</v>
      </c>
      <c r="G6" s="100">
        <v>10.8</v>
      </c>
      <c r="H6" s="100">
        <v>10.5</v>
      </c>
      <c r="I6" s="100">
        <v>10.7</v>
      </c>
      <c r="J6" s="100">
        <v>11.3</v>
      </c>
      <c r="K6" s="100">
        <v>10.6</v>
      </c>
      <c r="L6" s="100">
        <v>10.3</v>
      </c>
      <c r="M6" s="100">
        <v>10.4</v>
      </c>
      <c r="N6" s="100">
        <v>10.1</v>
      </c>
      <c r="O6" s="100">
        <v>10.5</v>
      </c>
      <c r="P6" s="100">
        <v>10.3</v>
      </c>
      <c r="Q6" s="100">
        <v>11.3</v>
      </c>
      <c r="R6" s="100">
        <v>10.6</v>
      </c>
      <c r="S6" s="100">
        <v>10.4</v>
      </c>
      <c r="T6" s="100">
        <v>10.4</v>
      </c>
      <c r="U6" s="100">
        <v>12.4</v>
      </c>
      <c r="V6" s="100">
        <v>10.4</v>
      </c>
      <c r="W6" s="100">
        <v>10.5</v>
      </c>
      <c r="X6" s="100">
        <v>10.3</v>
      </c>
      <c r="Y6" s="100">
        <v>10.199999999999999</v>
      </c>
      <c r="Z6" s="100">
        <v>10.199999999999999</v>
      </c>
      <c r="AA6" s="100">
        <v>11.3</v>
      </c>
      <c r="AB6" s="100">
        <v>9.9</v>
      </c>
      <c r="AC6" s="100">
        <v>10.3</v>
      </c>
      <c r="AD6" s="100">
        <v>10.8</v>
      </c>
      <c r="AE6" s="100">
        <v>10.1</v>
      </c>
      <c r="AF6" s="100">
        <v>10.4</v>
      </c>
      <c r="AG6" s="100">
        <v>10</v>
      </c>
      <c r="AH6" s="100">
        <v>10.4</v>
      </c>
      <c r="AI6" s="100">
        <v>10.4</v>
      </c>
      <c r="AJ6" s="100">
        <v>357.2</v>
      </c>
    </row>
    <row r="7" spans="1:36" x14ac:dyDescent="0.25">
      <c r="A7" s="98" t="s">
        <v>48</v>
      </c>
      <c r="B7" s="100">
        <v>14.7</v>
      </c>
      <c r="C7" s="100">
        <v>14.8</v>
      </c>
      <c r="D7" s="100">
        <v>15.1</v>
      </c>
      <c r="E7" s="100">
        <v>15.1</v>
      </c>
      <c r="F7" s="100">
        <v>13.2</v>
      </c>
      <c r="G7" s="100">
        <v>16.100000000000001</v>
      </c>
      <c r="H7" s="100">
        <v>15.8</v>
      </c>
      <c r="I7" s="100">
        <v>14.8</v>
      </c>
      <c r="J7" s="100">
        <v>14.7</v>
      </c>
      <c r="K7" s="100">
        <v>14.9</v>
      </c>
      <c r="L7" s="100">
        <v>15.4</v>
      </c>
      <c r="M7" s="100">
        <v>15</v>
      </c>
      <c r="N7" s="100">
        <v>12.5</v>
      </c>
      <c r="O7" s="100">
        <v>15.2</v>
      </c>
      <c r="P7" s="100">
        <v>13.5</v>
      </c>
      <c r="Q7" s="100">
        <v>15.4</v>
      </c>
      <c r="R7" s="100">
        <v>13</v>
      </c>
      <c r="S7" s="100">
        <v>14.7</v>
      </c>
      <c r="T7" s="100">
        <v>14.7</v>
      </c>
      <c r="U7" s="100">
        <v>16</v>
      </c>
      <c r="V7" s="100">
        <v>14.6</v>
      </c>
      <c r="W7" s="100">
        <v>15.4</v>
      </c>
      <c r="X7" s="100">
        <v>14.4</v>
      </c>
      <c r="Y7" s="100">
        <v>14.8</v>
      </c>
      <c r="Z7" s="100">
        <v>13.8</v>
      </c>
      <c r="AA7" s="100">
        <v>15.4</v>
      </c>
      <c r="AB7" s="100">
        <v>12.7</v>
      </c>
      <c r="AC7" s="100">
        <v>13.4</v>
      </c>
      <c r="AD7" s="100">
        <v>14.9</v>
      </c>
      <c r="AE7" s="100">
        <v>14.2</v>
      </c>
      <c r="AF7" s="100">
        <v>14.2</v>
      </c>
      <c r="AG7" s="100">
        <v>13</v>
      </c>
      <c r="AH7" s="100">
        <v>14</v>
      </c>
      <c r="AI7" s="100">
        <v>14.4</v>
      </c>
      <c r="AJ7" s="100">
        <v>493.79999999999984</v>
      </c>
    </row>
    <row r="8" spans="1:36" x14ac:dyDescent="0.25">
      <c r="A8" s="98" t="s">
        <v>49</v>
      </c>
      <c r="B8" s="100">
        <v>16</v>
      </c>
      <c r="C8" s="100">
        <v>15.7</v>
      </c>
      <c r="D8" s="100">
        <v>15.8</v>
      </c>
      <c r="E8" s="100">
        <v>15.8</v>
      </c>
      <c r="F8" s="100">
        <v>14.1</v>
      </c>
      <c r="G8" s="100">
        <v>17.3</v>
      </c>
      <c r="H8" s="100">
        <v>17.2</v>
      </c>
      <c r="I8" s="100">
        <v>16.100000000000001</v>
      </c>
      <c r="J8" s="100">
        <v>16.100000000000001</v>
      </c>
      <c r="K8" s="100">
        <v>15.8</v>
      </c>
      <c r="L8" s="100">
        <v>16.7</v>
      </c>
      <c r="M8" s="100">
        <v>16</v>
      </c>
      <c r="N8" s="100">
        <v>13.8</v>
      </c>
      <c r="O8" s="100">
        <v>16.7</v>
      </c>
      <c r="P8" s="100">
        <v>14.9</v>
      </c>
      <c r="Q8" s="100">
        <v>16.7</v>
      </c>
      <c r="R8" s="100">
        <v>14.1</v>
      </c>
      <c r="S8" s="100">
        <v>16.2</v>
      </c>
      <c r="T8" s="100">
        <v>15.9</v>
      </c>
      <c r="U8" s="100">
        <v>16.7</v>
      </c>
      <c r="V8" s="100">
        <v>15.9</v>
      </c>
      <c r="W8" s="100">
        <v>17</v>
      </c>
      <c r="X8" s="100">
        <v>15.2</v>
      </c>
      <c r="Y8" s="100">
        <v>15.3</v>
      </c>
      <c r="Z8" s="100">
        <v>14.6</v>
      </c>
      <c r="AA8" s="100">
        <v>17.100000000000001</v>
      </c>
      <c r="AB8" s="100">
        <v>13.9</v>
      </c>
      <c r="AC8" s="100">
        <v>13.9</v>
      </c>
      <c r="AD8" s="100">
        <v>16.2</v>
      </c>
      <c r="AE8" s="100">
        <v>14.6</v>
      </c>
      <c r="AF8" s="100">
        <v>16</v>
      </c>
      <c r="AG8" s="100">
        <v>13.8</v>
      </c>
      <c r="AH8" s="100">
        <v>14.9</v>
      </c>
      <c r="AI8" s="100">
        <v>15.1</v>
      </c>
      <c r="AJ8" s="100">
        <v>531.1</v>
      </c>
    </row>
    <row r="9" spans="1:36" x14ac:dyDescent="0.25">
      <c r="A9" s="98" t="s">
        <v>58</v>
      </c>
      <c r="B9" s="100">
        <v>16.3</v>
      </c>
      <c r="C9" s="100">
        <v>16.2</v>
      </c>
      <c r="D9" s="100">
        <v>16.2</v>
      </c>
      <c r="E9" s="100">
        <v>16.100000000000001</v>
      </c>
      <c r="F9" s="100">
        <v>14.8</v>
      </c>
      <c r="G9" s="100">
        <v>17.2</v>
      </c>
      <c r="H9" s="100">
        <v>17.899999999999999</v>
      </c>
      <c r="I9" s="100">
        <v>16.5</v>
      </c>
      <c r="J9" s="100">
        <v>16.5</v>
      </c>
      <c r="K9" s="100">
        <v>16.600000000000001</v>
      </c>
      <c r="L9" s="100">
        <v>17.100000000000001</v>
      </c>
      <c r="M9" s="100">
        <v>16.3</v>
      </c>
      <c r="N9" s="100">
        <v>14.7</v>
      </c>
      <c r="O9" s="100">
        <v>17.600000000000001</v>
      </c>
      <c r="P9" s="100">
        <v>15.2</v>
      </c>
      <c r="Q9" s="100">
        <v>16.8</v>
      </c>
      <c r="R9" s="100">
        <v>16.100000000000001</v>
      </c>
      <c r="S9" s="100">
        <v>16.8</v>
      </c>
      <c r="T9" s="100">
        <v>16.8</v>
      </c>
      <c r="U9" s="100">
        <v>16.8</v>
      </c>
      <c r="V9" s="100">
        <v>16.8</v>
      </c>
      <c r="W9" s="100">
        <v>17.600000000000001</v>
      </c>
      <c r="X9" s="100">
        <v>15.5</v>
      </c>
      <c r="Y9" s="100">
        <v>15.7</v>
      </c>
      <c r="Z9" s="100">
        <v>15.3</v>
      </c>
      <c r="AA9" s="100">
        <v>17.100000000000001</v>
      </c>
      <c r="AB9" s="100">
        <v>14</v>
      </c>
      <c r="AC9" s="100">
        <v>15.2</v>
      </c>
      <c r="AD9" s="100">
        <v>16.600000000000001</v>
      </c>
      <c r="AE9" s="100">
        <v>15.5</v>
      </c>
      <c r="AF9" s="100">
        <v>16.899999999999999</v>
      </c>
      <c r="AG9" s="100">
        <v>14.2</v>
      </c>
      <c r="AH9" s="100">
        <v>15.9</v>
      </c>
      <c r="AI9" s="100">
        <v>16.3</v>
      </c>
      <c r="AJ9" s="100">
        <v>551.1</v>
      </c>
    </row>
    <row r="10" spans="1:36" x14ac:dyDescent="0.25">
      <c r="A10" s="98" t="s">
        <v>179</v>
      </c>
      <c r="B10" s="100">
        <v>12.2</v>
      </c>
      <c r="C10" s="100">
        <v>12.5</v>
      </c>
      <c r="D10" s="100">
        <v>12.4</v>
      </c>
      <c r="E10" s="100">
        <v>12.6</v>
      </c>
      <c r="F10" s="100">
        <v>12.9</v>
      </c>
      <c r="G10" s="100">
        <v>13.2</v>
      </c>
      <c r="H10" s="100">
        <v>14.7</v>
      </c>
      <c r="I10" s="100">
        <v>11.7</v>
      </c>
      <c r="J10" s="100">
        <v>11.4</v>
      </c>
      <c r="K10" s="100">
        <v>12</v>
      </c>
      <c r="L10" s="100">
        <v>13.5</v>
      </c>
      <c r="M10" s="100">
        <v>12.3</v>
      </c>
      <c r="N10" s="100">
        <v>12</v>
      </c>
      <c r="O10" s="100">
        <v>14.2</v>
      </c>
      <c r="P10" s="100">
        <v>14.5</v>
      </c>
      <c r="Q10" s="100">
        <v>13.1</v>
      </c>
      <c r="R10" s="100">
        <v>15</v>
      </c>
      <c r="S10" s="100">
        <v>14.2</v>
      </c>
      <c r="T10" s="100">
        <v>13</v>
      </c>
      <c r="U10" s="100">
        <v>11.1</v>
      </c>
      <c r="V10" s="100">
        <v>13.8</v>
      </c>
      <c r="W10" s="100">
        <v>15.3</v>
      </c>
      <c r="X10" s="100">
        <v>12.1</v>
      </c>
      <c r="Y10" s="100">
        <v>12.6</v>
      </c>
      <c r="Z10" s="100">
        <v>13.7</v>
      </c>
      <c r="AA10" s="100">
        <v>13.4</v>
      </c>
      <c r="AB10" s="100">
        <v>13.4</v>
      </c>
      <c r="AC10" s="100">
        <v>11</v>
      </c>
      <c r="AD10" s="100">
        <v>12.3</v>
      </c>
      <c r="AE10" s="100">
        <v>12.3</v>
      </c>
      <c r="AF10" s="100">
        <v>10.5</v>
      </c>
      <c r="AG10" s="100">
        <v>12.6</v>
      </c>
      <c r="AH10" s="100">
        <v>11.1</v>
      </c>
      <c r="AI10" s="100">
        <v>11.2</v>
      </c>
      <c r="AJ10" s="100">
        <v>433.80000000000007</v>
      </c>
    </row>
    <row r="11" spans="1:36" x14ac:dyDescent="0.25">
      <c r="A11" s="98" t="s">
        <v>11</v>
      </c>
      <c r="B11" s="100">
        <v>70.3</v>
      </c>
      <c r="C11" s="100">
        <v>69</v>
      </c>
      <c r="D11" s="100">
        <v>69.800000000000011</v>
      </c>
      <c r="E11" s="100">
        <v>69.8</v>
      </c>
      <c r="F11" s="100">
        <v>65</v>
      </c>
      <c r="G11" s="100">
        <v>74.600000000000009</v>
      </c>
      <c r="H11" s="100">
        <v>76.099999999999994</v>
      </c>
      <c r="I11" s="100">
        <v>69.8</v>
      </c>
      <c r="J11" s="100">
        <v>70</v>
      </c>
      <c r="K11" s="100">
        <v>69.900000000000006</v>
      </c>
      <c r="L11" s="100">
        <v>73</v>
      </c>
      <c r="M11" s="100">
        <v>70</v>
      </c>
      <c r="N11" s="100">
        <v>63.100000000000009</v>
      </c>
      <c r="O11" s="100">
        <v>74.2</v>
      </c>
      <c r="P11" s="100">
        <v>68.400000000000006</v>
      </c>
      <c r="Q11" s="100">
        <v>73.3</v>
      </c>
      <c r="R11" s="100">
        <v>68.800000000000011</v>
      </c>
      <c r="S11" s="100">
        <v>72.3</v>
      </c>
      <c r="T11" s="100">
        <v>70.8</v>
      </c>
      <c r="U11" s="100">
        <v>72.999999999999986</v>
      </c>
      <c r="V11" s="100">
        <v>71.5</v>
      </c>
      <c r="W11" s="100">
        <v>75.8</v>
      </c>
      <c r="X11" s="100">
        <v>67.5</v>
      </c>
      <c r="Y11" s="100">
        <v>68.599999999999994</v>
      </c>
      <c r="Z11" s="100">
        <v>67.600000000000009</v>
      </c>
      <c r="AA11" s="100">
        <v>74.300000000000011</v>
      </c>
      <c r="AB11" s="100">
        <v>63.9</v>
      </c>
      <c r="AC11" s="100">
        <v>63.8</v>
      </c>
      <c r="AD11" s="100">
        <v>70.800000000000011</v>
      </c>
      <c r="AE11" s="100">
        <v>66.7</v>
      </c>
      <c r="AF11" s="100">
        <v>68</v>
      </c>
      <c r="AG11" s="100">
        <v>63.6</v>
      </c>
      <c r="AH11" s="100">
        <v>66.3</v>
      </c>
      <c r="AI11" s="100">
        <v>67.400000000000006</v>
      </c>
      <c r="AJ11" s="100">
        <v>2367</v>
      </c>
    </row>
  </sheetData>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CAE-F0DE-452A-86A9-8B5EC83F27ED}">
  <sheetPr codeName="Blad11"/>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8" customFormat="1" x14ac:dyDescent="0.25">
      <c r="A4" s="99" t="s">
        <v>53</v>
      </c>
      <c r="B4" s="99" t="s">
        <v>142</v>
      </c>
    </row>
    <row r="5" spans="1:36" s="98" customFormat="1" x14ac:dyDescent="0.25">
      <c r="A5" s="99" t="s">
        <v>144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140</v>
      </c>
      <c r="B6" s="100">
        <v>70.3</v>
      </c>
      <c r="C6" s="100">
        <v>69</v>
      </c>
      <c r="D6" s="100">
        <v>69.800000000000011</v>
      </c>
      <c r="E6" s="100">
        <v>69.8</v>
      </c>
      <c r="F6" s="100">
        <v>65</v>
      </c>
      <c r="G6" s="100">
        <v>74.600000000000009</v>
      </c>
      <c r="H6" s="100">
        <v>76.099999999999994</v>
      </c>
      <c r="I6" s="100">
        <v>69.8</v>
      </c>
      <c r="J6" s="100">
        <v>70</v>
      </c>
      <c r="K6" s="100">
        <v>69.900000000000006</v>
      </c>
      <c r="L6" s="100">
        <v>73</v>
      </c>
      <c r="M6" s="100">
        <v>70</v>
      </c>
      <c r="N6" s="100">
        <v>63.100000000000009</v>
      </c>
      <c r="O6" s="100">
        <v>74.2</v>
      </c>
      <c r="P6" s="100">
        <v>68.400000000000006</v>
      </c>
      <c r="Q6" s="100">
        <v>73.3</v>
      </c>
      <c r="R6" s="100">
        <v>68.800000000000011</v>
      </c>
      <c r="S6" s="100">
        <v>72.3</v>
      </c>
      <c r="T6" s="100">
        <v>70.8</v>
      </c>
      <c r="U6" s="100">
        <v>72.999999999999986</v>
      </c>
      <c r="V6" s="100">
        <v>71.5</v>
      </c>
      <c r="W6" s="100">
        <v>75.8</v>
      </c>
      <c r="X6" s="100">
        <v>67.5</v>
      </c>
      <c r="Y6" s="100">
        <v>68.599999999999994</v>
      </c>
      <c r="Z6" s="100">
        <v>67.600000000000009</v>
      </c>
      <c r="AA6" s="100">
        <v>74.300000000000011</v>
      </c>
      <c r="AB6" s="100">
        <v>63.9</v>
      </c>
      <c r="AC6" s="100">
        <v>63.8</v>
      </c>
      <c r="AD6" s="100">
        <v>70.800000000000011</v>
      </c>
      <c r="AE6" s="100">
        <v>66.7</v>
      </c>
      <c r="AF6" s="100">
        <v>68</v>
      </c>
      <c r="AG6" s="100">
        <v>63.6</v>
      </c>
      <c r="AH6" s="100">
        <v>66.3</v>
      </c>
      <c r="AI6" s="100">
        <v>67.400000000000006</v>
      </c>
      <c r="AJ6" s="100">
        <v>2366.9999999999995</v>
      </c>
    </row>
    <row r="7" spans="1:36" s="98" customFormat="1" x14ac:dyDescent="0.25">
      <c r="A7" s="98" t="s">
        <v>11</v>
      </c>
      <c r="B7" s="100">
        <v>70.3</v>
      </c>
      <c r="C7" s="100">
        <v>69</v>
      </c>
      <c r="D7" s="100">
        <v>69.800000000000011</v>
      </c>
      <c r="E7" s="100">
        <v>69.8</v>
      </c>
      <c r="F7" s="100">
        <v>65</v>
      </c>
      <c r="G7" s="100">
        <v>74.600000000000009</v>
      </c>
      <c r="H7" s="100">
        <v>76.099999999999994</v>
      </c>
      <c r="I7" s="100">
        <v>69.8</v>
      </c>
      <c r="J7" s="100">
        <v>70</v>
      </c>
      <c r="K7" s="100">
        <v>69.900000000000006</v>
      </c>
      <c r="L7" s="100">
        <v>73</v>
      </c>
      <c r="M7" s="100">
        <v>70</v>
      </c>
      <c r="N7" s="100">
        <v>63.100000000000009</v>
      </c>
      <c r="O7" s="100">
        <v>74.2</v>
      </c>
      <c r="P7" s="100">
        <v>68.400000000000006</v>
      </c>
      <c r="Q7" s="100">
        <v>73.3</v>
      </c>
      <c r="R7" s="100">
        <v>68.800000000000011</v>
      </c>
      <c r="S7" s="100">
        <v>72.3</v>
      </c>
      <c r="T7" s="100">
        <v>70.8</v>
      </c>
      <c r="U7" s="100">
        <v>72.999999999999986</v>
      </c>
      <c r="V7" s="100">
        <v>71.5</v>
      </c>
      <c r="W7" s="100">
        <v>75.8</v>
      </c>
      <c r="X7" s="100">
        <v>67.5</v>
      </c>
      <c r="Y7" s="100">
        <v>68.599999999999994</v>
      </c>
      <c r="Z7" s="100">
        <v>67.600000000000009</v>
      </c>
      <c r="AA7" s="100">
        <v>74.300000000000011</v>
      </c>
      <c r="AB7" s="100">
        <v>63.9</v>
      </c>
      <c r="AC7" s="100">
        <v>63.8</v>
      </c>
      <c r="AD7" s="100">
        <v>70.800000000000011</v>
      </c>
      <c r="AE7" s="100">
        <v>66.7</v>
      </c>
      <c r="AF7" s="100">
        <v>68</v>
      </c>
      <c r="AG7" s="100">
        <v>63.6</v>
      </c>
      <c r="AH7" s="100">
        <v>66.3</v>
      </c>
      <c r="AI7" s="100">
        <v>67.400000000000006</v>
      </c>
      <c r="AJ7" s="100">
        <v>2366.9999999999995</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93F1-E557-4A49-BAED-50D707C2F21A}">
  <sheetPr codeName="Blad12"/>
  <dimension ref="A1:AJ15"/>
  <sheetViews>
    <sheetView showGridLines="0" workbookViewId="0">
      <selection activeCell="A2" sqref="A2"/>
    </sheetView>
  </sheetViews>
  <sheetFormatPr defaultRowHeight="15" x14ac:dyDescent="0.25"/>
  <cols>
    <col min="1" max="1" width="15.5703125" bestFit="1" customWidth="1"/>
    <col min="2" max="35" width="19.28515625" bestFit="1" customWidth="1"/>
    <col min="36" max="36" width="10" bestFit="1" customWidth="1"/>
    <col min="37" max="37" width="10.140625" bestFit="1" customWidth="1"/>
    <col min="38" max="69" width="32.28515625" bestFit="1" customWidth="1"/>
    <col min="70" max="70" width="38.42578125" bestFit="1" customWidth="1"/>
    <col min="71" max="71" width="25.7109375" bestFit="1" customWidth="1"/>
  </cols>
  <sheetData>
    <row r="1" spans="1:36" x14ac:dyDescent="0.25">
      <c r="A1" s="29" t="str">
        <f>"Graaddagen "&amp; YEAR(jaar_zip!J2)</f>
        <v>Graaddagen 2025</v>
      </c>
    </row>
    <row r="2" spans="1:36" x14ac:dyDescent="0.25">
      <c r="A2" t="s">
        <v>76</v>
      </c>
    </row>
    <row r="4" spans="1:36" s="98" customFormat="1" x14ac:dyDescent="0.25">
      <c r="A4" s="99" t="s">
        <v>53</v>
      </c>
      <c r="B4" s="99" t="s">
        <v>142</v>
      </c>
    </row>
    <row r="5" spans="1:36" s="98" customFormat="1" x14ac:dyDescent="0.25">
      <c r="A5" s="99" t="s">
        <v>64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v>1</v>
      </c>
      <c r="B6" s="100">
        <v>70.3</v>
      </c>
      <c r="C6" s="100">
        <v>69</v>
      </c>
      <c r="D6" s="100">
        <v>69.800000000000011</v>
      </c>
      <c r="E6" s="100">
        <v>69.8</v>
      </c>
      <c r="F6" s="100">
        <v>65</v>
      </c>
      <c r="G6" s="100">
        <v>74.600000000000009</v>
      </c>
      <c r="H6" s="100">
        <v>76.099999999999994</v>
      </c>
      <c r="I6" s="100">
        <v>69.8</v>
      </c>
      <c r="J6" s="100">
        <v>70</v>
      </c>
      <c r="K6" s="100">
        <v>69.900000000000006</v>
      </c>
      <c r="L6" s="100">
        <v>73</v>
      </c>
      <c r="M6" s="100">
        <v>70</v>
      </c>
      <c r="N6" s="100">
        <v>63.100000000000009</v>
      </c>
      <c r="O6" s="100">
        <v>74.2</v>
      </c>
      <c r="P6" s="100">
        <v>68.400000000000006</v>
      </c>
      <c r="Q6" s="100">
        <v>73.3</v>
      </c>
      <c r="R6" s="100">
        <v>68.800000000000011</v>
      </c>
      <c r="S6" s="100">
        <v>72.3</v>
      </c>
      <c r="T6" s="100">
        <v>70.8</v>
      </c>
      <c r="U6" s="100">
        <v>72.999999999999986</v>
      </c>
      <c r="V6" s="100">
        <v>71.5</v>
      </c>
      <c r="W6" s="100">
        <v>75.8</v>
      </c>
      <c r="X6" s="100">
        <v>67.5</v>
      </c>
      <c r="Y6" s="100">
        <v>68.599999999999994</v>
      </c>
      <c r="Z6" s="100">
        <v>67.600000000000009</v>
      </c>
      <c r="AA6" s="100">
        <v>74.300000000000011</v>
      </c>
      <c r="AB6" s="100">
        <v>63.9</v>
      </c>
      <c r="AC6" s="100">
        <v>63.8</v>
      </c>
      <c r="AD6" s="100">
        <v>70.800000000000011</v>
      </c>
      <c r="AE6" s="100">
        <v>66.7</v>
      </c>
      <c r="AF6" s="100">
        <v>68</v>
      </c>
      <c r="AG6" s="100">
        <v>63.6</v>
      </c>
      <c r="AH6" s="100">
        <v>66.3</v>
      </c>
      <c r="AI6" s="100">
        <v>67.400000000000006</v>
      </c>
      <c r="AJ6" s="100">
        <v>2366.9999999999995</v>
      </c>
    </row>
    <row r="7" spans="1:36" s="98" customFormat="1" x14ac:dyDescent="0.25">
      <c r="A7" s="98" t="s">
        <v>11</v>
      </c>
      <c r="B7" s="100">
        <v>70.3</v>
      </c>
      <c r="C7" s="100">
        <v>69</v>
      </c>
      <c r="D7" s="100">
        <v>69.800000000000011</v>
      </c>
      <c r="E7" s="100">
        <v>69.8</v>
      </c>
      <c r="F7" s="100">
        <v>65</v>
      </c>
      <c r="G7" s="100">
        <v>74.600000000000009</v>
      </c>
      <c r="H7" s="100">
        <v>76.099999999999994</v>
      </c>
      <c r="I7" s="100">
        <v>69.8</v>
      </c>
      <c r="J7" s="100">
        <v>70</v>
      </c>
      <c r="K7" s="100">
        <v>69.900000000000006</v>
      </c>
      <c r="L7" s="100">
        <v>73</v>
      </c>
      <c r="M7" s="100">
        <v>70</v>
      </c>
      <c r="N7" s="100">
        <v>63.100000000000009</v>
      </c>
      <c r="O7" s="100">
        <v>74.2</v>
      </c>
      <c r="P7" s="100">
        <v>68.400000000000006</v>
      </c>
      <c r="Q7" s="100">
        <v>73.3</v>
      </c>
      <c r="R7" s="100">
        <v>68.800000000000011</v>
      </c>
      <c r="S7" s="100">
        <v>72.3</v>
      </c>
      <c r="T7" s="100">
        <v>70.8</v>
      </c>
      <c r="U7" s="100">
        <v>72.999999999999986</v>
      </c>
      <c r="V7" s="100">
        <v>71.5</v>
      </c>
      <c r="W7" s="100">
        <v>75.8</v>
      </c>
      <c r="X7" s="100">
        <v>67.5</v>
      </c>
      <c r="Y7" s="100">
        <v>68.599999999999994</v>
      </c>
      <c r="Z7" s="100">
        <v>67.600000000000009</v>
      </c>
      <c r="AA7" s="100">
        <v>74.300000000000011</v>
      </c>
      <c r="AB7" s="100">
        <v>63.9</v>
      </c>
      <c r="AC7" s="100">
        <v>63.8</v>
      </c>
      <c r="AD7" s="100">
        <v>70.800000000000011</v>
      </c>
      <c r="AE7" s="100">
        <v>66.7</v>
      </c>
      <c r="AF7" s="100">
        <v>68</v>
      </c>
      <c r="AG7" s="100">
        <v>63.6</v>
      </c>
      <c r="AH7" s="100">
        <v>66.3</v>
      </c>
      <c r="AI7" s="100">
        <v>67.400000000000006</v>
      </c>
      <c r="AJ7" s="100">
        <v>2366.9999999999995</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7BF-7D43-4163-96BA-C6A559612532}">
  <sheetPr codeName="Blad13"/>
  <dimension ref="A1:AJ280"/>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8" customFormat="1" x14ac:dyDescent="0.25">
      <c r="A4" s="99" t="s">
        <v>147</v>
      </c>
      <c r="B4" s="99" t="s">
        <v>142</v>
      </c>
    </row>
    <row r="5" spans="1:36" s="98" customFormat="1" x14ac:dyDescent="0.25">
      <c r="A5" s="99" t="s">
        <v>146</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47</v>
      </c>
      <c r="B6" s="100">
        <v>12.21</v>
      </c>
      <c r="C6" s="100">
        <v>10.780000000000001</v>
      </c>
      <c r="D6" s="100">
        <v>11.330000000000002</v>
      </c>
      <c r="E6" s="100">
        <v>11.22</v>
      </c>
      <c r="F6" s="100">
        <v>11</v>
      </c>
      <c r="G6" s="100">
        <v>11.880000000000003</v>
      </c>
      <c r="H6" s="100">
        <v>11.55</v>
      </c>
      <c r="I6" s="100">
        <v>11.77</v>
      </c>
      <c r="J6" s="100">
        <v>12.430000000000001</v>
      </c>
      <c r="K6" s="100">
        <v>11.66</v>
      </c>
      <c r="L6" s="100">
        <v>11.330000000000002</v>
      </c>
      <c r="M6" s="100">
        <v>11.440000000000001</v>
      </c>
      <c r="N6" s="100">
        <v>11.110000000000001</v>
      </c>
      <c r="O6" s="100">
        <v>11.55</v>
      </c>
      <c r="P6" s="100">
        <v>11.330000000000002</v>
      </c>
      <c r="Q6" s="100">
        <v>12.430000000000001</v>
      </c>
      <c r="R6" s="100">
        <v>11.66</v>
      </c>
      <c r="S6" s="100">
        <v>11.440000000000001</v>
      </c>
      <c r="T6" s="100">
        <v>11.440000000000001</v>
      </c>
      <c r="U6" s="100">
        <v>13.640000000000002</v>
      </c>
      <c r="V6" s="100">
        <v>11.440000000000001</v>
      </c>
      <c r="W6" s="100">
        <v>11.55</v>
      </c>
      <c r="X6" s="100">
        <v>11.330000000000002</v>
      </c>
      <c r="Y6" s="100">
        <v>11.22</v>
      </c>
      <c r="Z6" s="100">
        <v>11.22</v>
      </c>
      <c r="AA6" s="100">
        <v>12.430000000000001</v>
      </c>
      <c r="AB6" s="100">
        <v>10.89</v>
      </c>
      <c r="AC6" s="100">
        <v>11.330000000000002</v>
      </c>
      <c r="AD6" s="100">
        <v>11.880000000000003</v>
      </c>
      <c r="AE6" s="100">
        <v>11.110000000000001</v>
      </c>
      <c r="AF6" s="100">
        <v>11.440000000000001</v>
      </c>
      <c r="AG6" s="100">
        <v>11</v>
      </c>
      <c r="AH6" s="100">
        <v>11.440000000000001</v>
      </c>
      <c r="AI6" s="100">
        <v>11.440000000000001</v>
      </c>
      <c r="AJ6" s="100">
        <v>392.92000000000007</v>
      </c>
    </row>
    <row r="7" spans="1:36" s="98" customFormat="1" x14ac:dyDescent="0.25">
      <c r="A7" s="98" t="s">
        <v>48</v>
      </c>
      <c r="B7" s="100">
        <v>16.170000000000002</v>
      </c>
      <c r="C7" s="100">
        <v>16.28</v>
      </c>
      <c r="D7" s="100">
        <v>16.61</v>
      </c>
      <c r="E7" s="100">
        <v>16.61</v>
      </c>
      <c r="F7" s="100">
        <v>14.52</v>
      </c>
      <c r="G7" s="100">
        <v>17.710000000000004</v>
      </c>
      <c r="H7" s="100">
        <v>17.380000000000003</v>
      </c>
      <c r="I7" s="100">
        <v>16.28</v>
      </c>
      <c r="J7" s="100">
        <v>16.170000000000002</v>
      </c>
      <c r="K7" s="100">
        <v>16.39</v>
      </c>
      <c r="L7" s="100">
        <v>16.940000000000001</v>
      </c>
      <c r="M7" s="100">
        <v>16.5</v>
      </c>
      <c r="N7" s="100">
        <v>13.750000000000002</v>
      </c>
      <c r="O7" s="100">
        <v>16.72</v>
      </c>
      <c r="P7" s="100">
        <v>14.850000000000001</v>
      </c>
      <c r="Q7" s="100">
        <v>16.940000000000001</v>
      </c>
      <c r="R7" s="100">
        <v>14.3</v>
      </c>
      <c r="S7" s="100">
        <v>16.170000000000002</v>
      </c>
      <c r="T7" s="100">
        <v>16.170000000000002</v>
      </c>
      <c r="U7" s="100">
        <v>17.600000000000001</v>
      </c>
      <c r="V7" s="100">
        <v>16.060000000000002</v>
      </c>
      <c r="W7" s="100">
        <v>16.940000000000001</v>
      </c>
      <c r="X7" s="100">
        <v>15.840000000000002</v>
      </c>
      <c r="Y7" s="100">
        <v>16.28</v>
      </c>
      <c r="Z7" s="100">
        <v>15.180000000000001</v>
      </c>
      <c r="AA7" s="100">
        <v>16.940000000000001</v>
      </c>
      <c r="AB7" s="100">
        <v>13.97</v>
      </c>
      <c r="AC7" s="100">
        <v>14.740000000000002</v>
      </c>
      <c r="AD7" s="100">
        <v>16.39</v>
      </c>
      <c r="AE7" s="100">
        <v>15.620000000000001</v>
      </c>
      <c r="AF7" s="100">
        <v>15.620000000000001</v>
      </c>
      <c r="AG7" s="100">
        <v>14.3</v>
      </c>
      <c r="AH7" s="100">
        <v>15.400000000000002</v>
      </c>
      <c r="AI7" s="100">
        <v>15.840000000000002</v>
      </c>
      <c r="AJ7" s="100">
        <v>543.18000000000018</v>
      </c>
    </row>
    <row r="8" spans="1:36" s="98" customFormat="1" x14ac:dyDescent="0.25">
      <c r="A8" s="98" t="s">
        <v>49</v>
      </c>
      <c r="B8" s="100">
        <v>17.600000000000001</v>
      </c>
      <c r="C8" s="100">
        <v>17.27</v>
      </c>
      <c r="D8" s="100">
        <v>17.380000000000003</v>
      </c>
      <c r="E8" s="100">
        <v>17.380000000000003</v>
      </c>
      <c r="F8" s="100">
        <v>15.510000000000002</v>
      </c>
      <c r="G8" s="100">
        <v>19.03</v>
      </c>
      <c r="H8" s="100">
        <v>18.920000000000002</v>
      </c>
      <c r="I8" s="100">
        <v>17.710000000000004</v>
      </c>
      <c r="J8" s="100">
        <v>17.710000000000004</v>
      </c>
      <c r="K8" s="100">
        <v>17.380000000000003</v>
      </c>
      <c r="L8" s="100">
        <v>18.37</v>
      </c>
      <c r="M8" s="100">
        <v>17.600000000000001</v>
      </c>
      <c r="N8" s="100">
        <v>15.180000000000001</v>
      </c>
      <c r="O8" s="100">
        <v>18.37</v>
      </c>
      <c r="P8" s="100">
        <v>16.39</v>
      </c>
      <c r="Q8" s="100">
        <v>18.37</v>
      </c>
      <c r="R8" s="100">
        <v>15.510000000000002</v>
      </c>
      <c r="S8" s="100">
        <v>17.82</v>
      </c>
      <c r="T8" s="100">
        <v>17.490000000000002</v>
      </c>
      <c r="U8" s="100">
        <v>18.37</v>
      </c>
      <c r="V8" s="100">
        <v>17.490000000000002</v>
      </c>
      <c r="W8" s="100">
        <v>18.700000000000003</v>
      </c>
      <c r="X8" s="100">
        <v>16.72</v>
      </c>
      <c r="Y8" s="100">
        <v>16.830000000000002</v>
      </c>
      <c r="Z8" s="100">
        <v>16.060000000000002</v>
      </c>
      <c r="AA8" s="100">
        <v>18.810000000000002</v>
      </c>
      <c r="AB8" s="100">
        <v>15.290000000000001</v>
      </c>
      <c r="AC8" s="100">
        <v>15.290000000000001</v>
      </c>
      <c r="AD8" s="100">
        <v>17.82</v>
      </c>
      <c r="AE8" s="100">
        <v>16.060000000000002</v>
      </c>
      <c r="AF8" s="100">
        <v>17.600000000000001</v>
      </c>
      <c r="AG8" s="100">
        <v>15.180000000000001</v>
      </c>
      <c r="AH8" s="100">
        <v>16.39</v>
      </c>
      <c r="AI8" s="100">
        <v>16.61</v>
      </c>
      <c r="AJ8" s="100">
        <v>584.21</v>
      </c>
    </row>
    <row r="9" spans="1:36" s="98" customFormat="1" x14ac:dyDescent="0.25">
      <c r="A9" s="98" t="s">
        <v>58</v>
      </c>
      <c r="B9" s="100">
        <v>17.930000000000003</v>
      </c>
      <c r="C9" s="100">
        <v>17.82</v>
      </c>
      <c r="D9" s="100">
        <v>17.82</v>
      </c>
      <c r="E9" s="100">
        <v>17.710000000000004</v>
      </c>
      <c r="F9" s="100">
        <v>16.28</v>
      </c>
      <c r="G9" s="100">
        <v>18.920000000000002</v>
      </c>
      <c r="H9" s="100">
        <v>19.690000000000001</v>
      </c>
      <c r="I9" s="100">
        <v>18.150000000000002</v>
      </c>
      <c r="J9" s="100">
        <v>18.150000000000002</v>
      </c>
      <c r="K9" s="100">
        <v>18.260000000000002</v>
      </c>
      <c r="L9" s="100">
        <v>18.810000000000002</v>
      </c>
      <c r="M9" s="100">
        <v>17.930000000000003</v>
      </c>
      <c r="N9" s="100">
        <v>16.170000000000002</v>
      </c>
      <c r="O9" s="100">
        <v>19.360000000000003</v>
      </c>
      <c r="P9" s="100">
        <v>16.72</v>
      </c>
      <c r="Q9" s="100">
        <v>18.480000000000004</v>
      </c>
      <c r="R9" s="100">
        <v>17.710000000000004</v>
      </c>
      <c r="S9" s="100">
        <v>18.480000000000004</v>
      </c>
      <c r="T9" s="100">
        <v>18.480000000000004</v>
      </c>
      <c r="U9" s="100">
        <v>18.480000000000004</v>
      </c>
      <c r="V9" s="100">
        <v>18.480000000000004</v>
      </c>
      <c r="W9" s="100">
        <v>19.360000000000003</v>
      </c>
      <c r="X9" s="100">
        <v>17.05</v>
      </c>
      <c r="Y9" s="100">
        <v>17.27</v>
      </c>
      <c r="Z9" s="100">
        <v>16.830000000000002</v>
      </c>
      <c r="AA9" s="100">
        <v>18.810000000000002</v>
      </c>
      <c r="AB9" s="100">
        <v>15.400000000000002</v>
      </c>
      <c r="AC9" s="100">
        <v>16.72</v>
      </c>
      <c r="AD9" s="100">
        <v>18.260000000000002</v>
      </c>
      <c r="AE9" s="100">
        <v>17.05</v>
      </c>
      <c r="AF9" s="100">
        <v>18.59</v>
      </c>
      <c r="AG9" s="100">
        <v>15.620000000000001</v>
      </c>
      <c r="AH9" s="100">
        <v>17.490000000000002</v>
      </c>
      <c r="AI9" s="100">
        <v>17.930000000000003</v>
      </c>
      <c r="AJ9" s="100">
        <v>606.21</v>
      </c>
    </row>
    <row r="10" spans="1:36" s="98" customFormat="1" x14ac:dyDescent="0.25">
      <c r="A10" s="98" t="s">
        <v>179</v>
      </c>
      <c r="B10" s="100">
        <v>13.42</v>
      </c>
      <c r="C10" s="100">
        <v>13.750000000000002</v>
      </c>
      <c r="D10" s="100">
        <v>13.640000000000002</v>
      </c>
      <c r="E10" s="100">
        <v>13.860000000000001</v>
      </c>
      <c r="F10" s="100">
        <v>14.190000000000001</v>
      </c>
      <c r="G10" s="100">
        <v>14.52</v>
      </c>
      <c r="H10" s="100">
        <v>16.170000000000002</v>
      </c>
      <c r="I10" s="100">
        <v>12.870000000000001</v>
      </c>
      <c r="J10" s="100">
        <v>12.540000000000001</v>
      </c>
      <c r="K10" s="100">
        <v>13.200000000000001</v>
      </c>
      <c r="L10" s="100">
        <v>14.850000000000001</v>
      </c>
      <c r="M10" s="100">
        <v>13.530000000000001</v>
      </c>
      <c r="N10" s="100">
        <v>13.200000000000001</v>
      </c>
      <c r="O10" s="100">
        <v>15.620000000000001</v>
      </c>
      <c r="P10" s="100">
        <v>15.950000000000001</v>
      </c>
      <c r="Q10" s="100">
        <v>14.41</v>
      </c>
      <c r="R10" s="100">
        <v>16.5</v>
      </c>
      <c r="S10" s="100">
        <v>15.620000000000001</v>
      </c>
      <c r="T10" s="100">
        <v>14.3</v>
      </c>
      <c r="U10" s="100">
        <v>12.21</v>
      </c>
      <c r="V10" s="100">
        <v>15.180000000000001</v>
      </c>
      <c r="W10" s="100">
        <v>16.830000000000002</v>
      </c>
      <c r="X10" s="100">
        <v>13.31</v>
      </c>
      <c r="Y10" s="100">
        <v>13.860000000000001</v>
      </c>
      <c r="Z10" s="100">
        <v>15.07</v>
      </c>
      <c r="AA10" s="100">
        <v>14.740000000000002</v>
      </c>
      <c r="AB10" s="100">
        <v>14.740000000000002</v>
      </c>
      <c r="AC10" s="100">
        <v>12.100000000000001</v>
      </c>
      <c r="AD10" s="100">
        <v>13.530000000000001</v>
      </c>
      <c r="AE10" s="100">
        <v>13.530000000000001</v>
      </c>
      <c r="AF10" s="100">
        <v>11.55</v>
      </c>
      <c r="AG10" s="100">
        <v>13.860000000000001</v>
      </c>
      <c r="AH10" s="100">
        <v>12.21</v>
      </c>
      <c r="AI10" s="100">
        <v>12.32</v>
      </c>
      <c r="AJ10" s="100">
        <v>477.18</v>
      </c>
    </row>
    <row r="11" spans="1:36" s="98" customFormat="1" x14ac:dyDescent="0.25">
      <c r="A11" s="98" t="s">
        <v>11</v>
      </c>
      <c r="B11" s="100">
        <v>77.330000000000013</v>
      </c>
      <c r="C11" s="100">
        <v>75.900000000000006</v>
      </c>
      <c r="D11" s="100">
        <v>76.780000000000015</v>
      </c>
      <c r="E11" s="100">
        <v>76.78</v>
      </c>
      <c r="F11" s="100">
        <v>71.5</v>
      </c>
      <c r="G11" s="100">
        <v>82.06</v>
      </c>
      <c r="H11" s="100">
        <v>83.710000000000008</v>
      </c>
      <c r="I11" s="100">
        <v>76.780000000000015</v>
      </c>
      <c r="J11" s="100">
        <v>77.000000000000014</v>
      </c>
      <c r="K11" s="100">
        <v>76.890000000000015</v>
      </c>
      <c r="L11" s="100">
        <v>80.300000000000011</v>
      </c>
      <c r="M11" s="100">
        <v>77.000000000000014</v>
      </c>
      <c r="N11" s="100">
        <v>69.410000000000011</v>
      </c>
      <c r="O11" s="100">
        <v>81.62</v>
      </c>
      <c r="P11" s="100">
        <v>75.240000000000009</v>
      </c>
      <c r="Q11" s="100">
        <v>80.63000000000001</v>
      </c>
      <c r="R11" s="100">
        <v>75.680000000000007</v>
      </c>
      <c r="S11" s="100">
        <v>79.530000000000015</v>
      </c>
      <c r="T11" s="100">
        <v>77.88000000000001</v>
      </c>
      <c r="U11" s="100">
        <v>80.300000000000011</v>
      </c>
      <c r="V11" s="100">
        <v>78.65000000000002</v>
      </c>
      <c r="W11" s="100">
        <v>83.38000000000001</v>
      </c>
      <c r="X11" s="100">
        <v>74.25</v>
      </c>
      <c r="Y11" s="100">
        <v>75.459999999999994</v>
      </c>
      <c r="Z11" s="100">
        <v>74.360000000000014</v>
      </c>
      <c r="AA11" s="100">
        <v>81.730000000000018</v>
      </c>
      <c r="AB11" s="100">
        <v>70.289999999999992</v>
      </c>
      <c r="AC11" s="100">
        <v>70.180000000000007</v>
      </c>
      <c r="AD11" s="100">
        <v>77.88000000000001</v>
      </c>
      <c r="AE11" s="100">
        <v>73.37</v>
      </c>
      <c r="AF11" s="100">
        <v>74.8</v>
      </c>
      <c r="AG11" s="100">
        <v>69.960000000000008</v>
      </c>
      <c r="AH11" s="100">
        <v>72.930000000000007</v>
      </c>
      <c r="AI11" s="100">
        <v>74.140000000000015</v>
      </c>
      <c r="AJ11" s="100">
        <v>2603.7000000000003</v>
      </c>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s="98"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s="98"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s="98"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s="98"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s="98"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s="98"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s="98"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s="98"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s="98"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s="98"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s="98"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s="98"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s="98"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s="98"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s="98"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s="98"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s="98"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s="98"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s="98"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8"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8"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8"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8"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8"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8"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8"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8"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8"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8"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8"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8"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8"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8"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8"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8"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8"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8"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8"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8"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8"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8"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8"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8"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8"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8"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8"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8"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8"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8"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8"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8"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8"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8"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8"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8"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8"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8"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8"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8"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8"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8"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8"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8"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8"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8"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8"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8"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8"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8"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8"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8"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8"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8"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8"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8"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8"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8"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8"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8"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8"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8"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8"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8"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8"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8"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8"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8"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8"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8"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8"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8"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8"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8"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8"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8"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8"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8"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8"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8"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8"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8"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8"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8"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8"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8"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8"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8"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8"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8"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8"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8"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8"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8"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8"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8"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8"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8"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8"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8"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8"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8"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8"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8"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8"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8"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8"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8"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8"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8"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8"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8"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8"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8"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8"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8"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8"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8"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8"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8"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8"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8"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8"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8"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8"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8"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8"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8"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8"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8"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8"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8"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8"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8"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8"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8"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8"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8"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8"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8"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8"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8"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8"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8"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8"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8"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8"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8"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8"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8"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8"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8"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8"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8"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8"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8"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8"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8"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8"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8"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8"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8"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8"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8"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8"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8"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8"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8"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8"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8"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8"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8"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8"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8"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8"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8"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8"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8"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8"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8"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8"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8"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8"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8"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8"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8"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8"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8"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8"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8"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8"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8"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8"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8"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8"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8"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8"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8"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8"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8"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8"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8"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8"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8"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8"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8"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8"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8"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8"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8"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8"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8"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8"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8"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8"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25E-B116-4538-8EA3-745987A322EC}">
  <sheetPr codeName="Blad14"/>
  <dimension ref="A1:AJ46"/>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8" customFormat="1" x14ac:dyDescent="0.25">
      <c r="A4" s="99" t="s">
        <v>147</v>
      </c>
      <c r="B4" s="99" t="s">
        <v>142</v>
      </c>
    </row>
    <row r="5" spans="1:36" s="98" customFormat="1" x14ac:dyDescent="0.25">
      <c r="A5" s="99" t="s">
        <v>144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140</v>
      </c>
      <c r="B6" s="100">
        <v>77.330000000000013</v>
      </c>
      <c r="C6" s="100">
        <v>75.900000000000006</v>
      </c>
      <c r="D6" s="100">
        <v>76.780000000000015</v>
      </c>
      <c r="E6" s="100">
        <v>76.78</v>
      </c>
      <c r="F6" s="100">
        <v>71.5</v>
      </c>
      <c r="G6" s="100">
        <v>82.06</v>
      </c>
      <c r="H6" s="100">
        <v>83.710000000000008</v>
      </c>
      <c r="I6" s="100">
        <v>76.780000000000015</v>
      </c>
      <c r="J6" s="100">
        <v>77.000000000000014</v>
      </c>
      <c r="K6" s="100">
        <v>76.890000000000015</v>
      </c>
      <c r="L6" s="100">
        <v>80.300000000000011</v>
      </c>
      <c r="M6" s="100">
        <v>77.000000000000014</v>
      </c>
      <c r="N6" s="100">
        <v>69.410000000000011</v>
      </c>
      <c r="O6" s="100">
        <v>81.62</v>
      </c>
      <c r="P6" s="100">
        <v>75.240000000000009</v>
      </c>
      <c r="Q6" s="100">
        <v>80.63000000000001</v>
      </c>
      <c r="R6" s="100">
        <v>75.680000000000007</v>
      </c>
      <c r="S6" s="100">
        <v>79.530000000000015</v>
      </c>
      <c r="T6" s="100">
        <v>77.88000000000001</v>
      </c>
      <c r="U6" s="100">
        <v>80.300000000000011</v>
      </c>
      <c r="V6" s="100">
        <v>78.65000000000002</v>
      </c>
      <c r="W6" s="100">
        <v>83.38000000000001</v>
      </c>
      <c r="X6" s="100">
        <v>74.25</v>
      </c>
      <c r="Y6" s="100">
        <v>75.459999999999994</v>
      </c>
      <c r="Z6" s="100">
        <v>74.360000000000014</v>
      </c>
      <c r="AA6" s="100">
        <v>81.730000000000018</v>
      </c>
      <c r="AB6" s="100">
        <v>70.289999999999992</v>
      </c>
      <c r="AC6" s="100">
        <v>70.180000000000007</v>
      </c>
      <c r="AD6" s="100">
        <v>77.88000000000001</v>
      </c>
      <c r="AE6" s="100">
        <v>73.37</v>
      </c>
      <c r="AF6" s="100">
        <v>74.8</v>
      </c>
      <c r="AG6" s="100">
        <v>69.960000000000008</v>
      </c>
      <c r="AH6" s="100">
        <v>72.930000000000007</v>
      </c>
      <c r="AI6" s="100">
        <v>74.140000000000015</v>
      </c>
      <c r="AJ6" s="100">
        <v>2603.7000000000003</v>
      </c>
    </row>
    <row r="7" spans="1:36" s="98" customFormat="1" x14ac:dyDescent="0.25">
      <c r="A7" s="98" t="s">
        <v>11</v>
      </c>
      <c r="B7" s="100">
        <v>77.330000000000013</v>
      </c>
      <c r="C7" s="100">
        <v>75.900000000000006</v>
      </c>
      <c r="D7" s="100">
        <v>76.780000000000015</v>
      </c>
      <c r="E7" s="100">
        <v>76.78</v>
      </c>
      <c r="F7" s="100">
        <v>71.5</v>
      </c>
      <c r="G7" s="100">
        <v>82.06</v>
      </c>
      <c r="H7" s="100">
        <v>83.710000000000008</v>
      </c>
      <c r="I7" s="100">
        <v>76.780000000000015</v>
      </c>
      <c r="J7" s="100">
        <v>77.000000000000014</v>
      </c>
      <c r="K7" s="100">
        <v>76.890000000000015</v>
      </c>
      <c r="L7" s="100">
        <v>80.300000000000011</v>
      </c>
      <c r="M7" s="100">
        <v>77.000000000000014</v>
      </c>
      <c r="N7" s="100">
        <v>69.410000000000011</v>
      </c>
      <c r="O7" s="100">
        <v>81.62</v>
      </c>
      <c r="P7" s="100">
        <v>75.240000000000009</v>
      </c>
      <c r="Q7" s="100">
        <v>80.63000000000001</v>
      </c>
      <c r="R7" s="100">
        <v>75.680000000000007</v>
      </c>
      <c r="S7" s="100">
        <v>79.530000000000015</v>
      </c>
      <c r="T7" s="100">
        <v>77.88000000000001</v>
      </c>
      <c r="U7" s="100">
        <v>80.300000000000011</v>
      </c>
      <c r="V7" s="100">
        <v>78.65000000000002</v>
      </c>
      <c r="W7" s="100">
        <v>83.38000000000001</v>
      </c>
      <c r="X7" s="100">
        <v>74.25</v>
      </c>
      <c r="Y7" s="100">
        <v>75.459999999999994</v>
      </c>
      <c r="Z7" s="100">
        <v>74.360000000000014</v>
      </c>
      <c r="AA7" s="100">
        <v>81.730000000000018</v>
      </c>
      <c r="AB7" s="100">
        <v>70.289999999999992</v>
      </c>
      <c r="AC7" s="100">
        <v>70.180000000000007</v>
      </c>
      <c r="AD7" s="100">
        <v>77.88000000000001</v>
      </c>
      <c r="AE7" s="100">
        <v>73.37</v>
      </c>
      <c r="AF7" s="100">
        <v>74.8</v>
      </c>
      <c r="AG7" s="100">
        <v>69.960000000000008</v>
      </c>
      <c r="AH7" s="100">
        <v>72.930000000000007</v>
      </c>
      <c r="AI7" s="100">
        <v>74.140000000000015</v>
      </c>
      <c r="AJ7" s="100">
        <v>2603.7000000000003</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C74-4E6A-4E75-843E-AD8E8D1139D6}">
  <sheetPr codeName="Blad15"/>
  <dimension ref="A1:AJ15"/>
  <sheetViews>
    <sheetView showGridLines="0" workbookViewId="0">
      <selection activeCell="A2" sqref="A2"/>
    </sheetView>
  </sheetViews>
  <sheetFormatPr defaultRowHeight="15" x14ac:dyDescent="0.25"/>
  <cols>
    <col min="1" max="1" width="24.42578125" bestFit="1" customWidth="1"/>
    <col min="2" max="35" width="19.28515625" bestFit="1" customWidth="1"/>
    <col min="36" max="36" width="10" bestFit="1" customWidth="1"/>
    <col min="37" max="69" width="24.7109375" bestFit="1" customWidth="1"/>
    <col min="70" max="70" width="21.85546875" bestFit="1" customWidth="1"/>
    <col min="71" max="71" width="30.85546875" bestFit="1" customWidth="1"/>
  </cols>
  <sheetData>
    <row r="1" spans="1:36" x14ac:dyDescent="0.25">
      <c r="A1" s="29" t="str">
        <f>"Gewogen graaddagen "&amp; YEAR(jaar_zip!J2)</f>
        <v>Gewogen graaddagen 2025</v>
      </c>
    </row>
    <row r="2" spans="1:36" x14ac:dyDescent="0.25">
      <c r="A2" t="s">
        <v>76</v>
      </c>
    </row>
    <row r="4" spans="1:36" s="98" customFormat="1" x14ac:dyDescent="0.25">
      <c r="A4" s="99" t="s">
        <v>147</v>
      </c>
      <c r="B4" s="99" t="s">
        <v>142</v>
      </c>
    </row>
    <row r="5" spans="1:36" s="98" customFormat="1" x14ac:dyDescent="0.25">
      <c r="A5" s="99" t="s">
        <v>64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v>1</v>
      </c>
      <c r="B6" s="100">
        <v>77.330000000000013</v>
      </c>
      <c r="C6" s="100">
        <v>75.900000000000006</v>
      </c>
      <c r="D6" s="100">
        <v>76.780000000000015</v>
      </c>
      <c r="E6" s="100">
        <v>76.78</v>
      </c>
      <c r="F6" s="100">
        <v>71.5</v>
      </c>
      <c r="G6" s="100">
        <v>82.06</v>
      </c>
      <c r="H6" s="100">
        <v>83.710000000000008</v>
      </c>
      <c r="I6" s="100">
        <v>76.780000000000015</v>
      </c>
      <c r="J6" s="100">
        <v>77.000000000000014</v>
      </c>
      <c r="K6" s="100">
        <v>76.890000000000015</v>
      </c>
      <c r="L6" s="100">
        <v>80.300000000000011</v>
      </c>
      <c r="M6" s="100">
        <v>77.000000000000014</v>
      </c>
      <c r="N6" s="100">
        <v>69.410000000000011</v>
      </c>
      <c r="O6" s="100">
        <v>81.62</v>
      </c>
      <c r="P6" s="100">
        <v>75.240000000000009</v>
      </c>
      <c r="Q6" s="100">
        <v>80.63000000000001</v>
      </c>
      <c r="R6" s="100">
        <v>75.680000000000007</v>
      </c>
      <c r="S6" s="100">
        <v>79.530000000000015</v>
      </c>
      <c r="T6" s="100">
        <v>77.88000000000001</v>
      </c>
      <c r="U6" s="100">
        <v>80.300000000000011</v>
      </c>
      <c r="V6" s="100">
        <v>78.65000000000002</v>
      </c>
      <c r="W6" s="100">
        <v>83.38000000000001</v>
      </c>
      <c r="X6" s="100">
        <v>74.25</v>
      </c>
      <c r="Y6" s="100">
        <v>75.459999999999994</v>
      </c>
      <c r="Z6" s="100">
        <v>74.360000000000014</v>
      </c>
      <c r="AA6" s="100">
        <v>81.730000000000018</v>
      </c>
      <c r="AB6" s="100">
        <v>70.289999999999992</v>
      </c>
      <c r="AC6" s="100">
        <v>70.180000000000007</v>
      </c>
      <c r="AD6" s="100">
        <v>77.88000000000001</v>
      </c>
      <c r="AE6" s="100">
        <v>73.37</v>
      </c>
      <c r="AF6" s="100">
        <v>74.8</v>
      </c>
      <c r="AG6" s="100">
        <v>69.960000000000008</v>
      </c>
      <c r="AH6" s="100">
        <v>72.930000000000007</v>
      </c>
      <c r="AI6" s="100">
        <v>74.140000000000015</v>
      </c>
      <c r="AJ6" s="100">
        <v>2603.7000000000003</v>
      </c>
    </row>
    <row r="7" spans="1:36" s="98" customFormat="1" x14ac:dyDescent="0.25">
      <c r="A7" s="98" t="s">
        <v>11</v>
      </c>
      <c r="B7" s="100">
        <v>77.330000000000013</v>
      </c>
      <c r="C7" s="100">
        <v>75.900000000000006</v>
      </c>
      <c r="D7" s="100">
        <v>76.780000000000015</v>
      </c>
      <c r="E7" s="100">
        <v>76.78</v>
      </c>
      <c r="F7" s="100">
        <v>71.5</v>
      </c>
      <c r="G7" s="100">
        <v>82.06</v>
      </c>
      <c r="H7" s="100">
        <v>83.710000000000008</v>
      </c>
      <c r="I7" s="100">
        <v>76.780000000000015</v>
      </c>
      <c r="J7" s="100">
        <v>77.000000000000014</v>
      </c>
      <c r="K7" s="100">
        <v>76.890000000000015</v>
      </c>
      <c r="L7" s="100">
        <v>80.300000000000011</v>
      </c>
      <c r="M7" s="100">
        <v>77.000000000000014</v>
      </c>
      <c r="N7" s="100">
        <v>69.410000000000011</v>
      </c>
      <c r="O7" s="100">
        <v>81.62</v>
      </c>
      <c r="P7" s="100">
        <v>75.240000000000009</v>
      </c>
      <c r="Q7" s="100">
        <v>80.63000000000001</v>
      </c>
      <c r="R7" s="100">
        <v>75.680000000000007</v>
      </c>
      <c r="S7" s="100">
        <v>79.530000000000015</v>
      </c>
      <c r="T7" s="100">
        <v>77.88000000000001</v>
      </c>
      <c r="U7" s="100">
        <v>80.300000000000011</v>
      </c>
      <c r="V7" s="100">
        <v>78.65000000000002</v>
      </c>
      <c r="W7" s="100">
        <v>83.38000000000001</v>
      </c>
      <c r="X7" s="100">
        <v>74.25</v>
      </c>
      <c r="Y7" s="100">
        <v>75.459999999999994</v>
      </c>
      <c r="Z7" s="100">
        <v>74.360000000000014</v>
      </c>
      <c r="AA7" s="100">
        <v>81.730000000000018</v>
      </c>
      <c r="AB7" s="100">
        <v>70.289999999999992</v>
      </c>
      <c r="AC7" s="100">
        <v>70.180000000000007</v>
      </c>
      <c r="AD7" s="100">
        <v>77.88000000000001</v>
      </c>
      <c r="AE7" s="100">
        <v>73.37</v>
      </c>
      <c r="AF7" s="100">
        <v>74.8</v>
      </c>
      <c r="AG7" s="100">
        <v>69.960000000000008</v>
      </c>
      <c r="AH7" s="100">
        <v>72.930000000000007</v>
      </c>
      <c r="AI7" s="100">
        <v>74.140000000000015</v>
      </c>
      <c r="AJ7" s="100">
        <v>2603.7000000000003</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2CF9-4A24-4E7C-88D7-4B2655BA0586}">
  <sheetPr codeName="Blad16"/>
  <dimension ref="A1:AJ280"/>
  <sheetViews>
    <sheetView showGridLines="0" workbookViewId="0">
      <selection activeCell="A2" sqref="A2"/>
    </sheetView>
  </sheetViews>
  <sheetFormatPr defaultRowHeight="15" x14ac:dyDescent="0.25"/>
  <cols>
    <col min="1" max="1" width="14.5703125" bestFit="1" customWidth="1"/>
    <col min="2" max="35" width="19.28515625" bestFit="1" customWidth="1"/>
    <col min="36" max="36" width="10" bestFit="1" customWidth="1"/>
    <col min="37"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8" customFormat="1" x14ac:dyDescent="0.25">
      <c r="A4" s="99" t="s">
        <v>55</v>
      </c>
      <c r="B4" s="99" t="s">
        <v>142</v>
      </c>
    </row>
    <row r="5" spans="1:36" s="98" customFormat="1" x14ac:dyDescent="0.25">
      <c r="A5" s="99" t="s">
        <v>146</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47</v>
      </c>
      <c r="B6" s="100">
        <v>0</v>
      </c>
      <c r="C6" s="100">
        <v>0</v>
      </c>
      <c r="D6" s="100">
        <v>0</v>
      </c>
      <c r="E6" s="100">
        <v>0</v>
      </c>
      <c r="F6" s="100">
        <v>0</v>
      </c>
      <c r="G6" s="100">
        <v>0</v>
      </c>
      <c r="H6" s="100">
        <v>0</v>
      </c>
      <c r="I6" s="100">
        <v>0</v>
      </c>
      <c r="J6" s="100">
        <v>0</v>
      </c>
      <c r="K6" s="100">
        <v>0</v>
      </c>
      <c r="L6" s="100">
        <v>0</v>
      </c>
      <c r="M6" s="100">
        <v>0</v>
      </c>
      <c r="N6" s="100">
        <v>0</v>
      </c>
      <c r="O6" s="100">
        <v>0</v>
      </c>
      <c r="P6" s="100">
        <v>0</v>
      </c>
      <c r="Q6" s="100">
        <v>0</v>
      </c>
      <c r="R6" s="100">
        <v>0</v>
      </c>
      <c r="S6" s="100">
        <v>0</v>
      </c>
      <c r="T6" s="100">
        <v>0</v>
      </c>
      <c r="U6" s="100">
        <v>0</v>
      </c>
      <c r="V6" s="100">
        <v>0</v>
      </c>
      <c r="W6" s="100">
        <v>0</v>
      </c>
      <c r="X6" s="100">
        <v>0</v>
      </c>
      <c r="Y6" s="100">
        <v>0</v>
      </c>
      <c r="Z6" s="100">
        <v>0</v>
      </c>
      <c r="AA6" s="100">
        <v>0</v>
      </c>
      <c r="AB6" s="100">
        <v>0</v>
      </c>
      <c r="AC6" s="100">
        <v>0</v>
      </c>
      <c r="AD6" s="100">
        <v>0</v>
      </c>
      <c r="AE6" s="100">
        <v>0</v>
      </c>
      <c r="AF6" s="100">
        <v>0</v>
      </c>
      <c r="AG6" s="100">
        <v>0</v>
      </c>
      <c r="AH6" s="100">
        <v>0</v>
      </c>
      <c r="AI6" s="100">
        <v>0</v>
      </c>
      <c r="AJ6" s="100">
        <v>0</v>
      </c>
    </row>
    <row r="7" spans="1:36" s="98" customFormat="1" x14ac:dyDescent="0.25">
      <c r="A7" s="98" t="s">
        <v>48</v>
      </c>
      <c r="B7" s="100">
        <v>0</v>
      </c>
      <c r="C7" s="100">
        <v>0</v>
      </c>
      <c r="D7" s="100">
        <v>0</v>
      </c>
      <c r="E7" s="100">
        <v>0</v>
      </c>
      <c r="F7" s="100">
        <v>0</v>
      </c>
      <c r="G7" s="100">
        <v>0</v>
      </c>
      <c r="H7" s="100">
        <v>0</v>
      </c>
      <c r="I7" s="100">
        <v>0</v>
      </c>
      <c r="J7" s="100">
        <v>0</v>
      </c>
      <c r="K7" s="100">
        <v>0</v>
      </c>
      <c r="L7" s="100">
        <v>0</v>
      </c>
      <c r="M7" s="100">
        <v>0</v>
      </c>
      <c r="N7" s="100">
        <v>0</v>
      </c>
      <c r="O7" s="100">
        <v>0</v>
      </c>
      <c r="P7" s="100">
        <v>0</v>
      </c>
      <c r="Q7" s="100">
        <v>0</v>
      </c>
      <c r="R7" s="100">
        <v>0</v>
      </c>
      <c r="S7" s="100">
        <v>0</v>
      </c>
      <c r="T7" s="100">
        <v>0</v>
      </c>
      <c r="U7" s="100">
        <v>0</v>
      </c>
      <c r="V7" s="100">
        <v>0</v>
      </c>
      <c r="W7" s="100">
        <v>0</v>
      </c>
      <c r="X7" s="100">
        <v>0</v>
      </c>
      <c r="Y7" s="100">
        <v>0</v>
      </c>
      <c r="Z7" s="100">
        <v>0</v>
      </c>
      <c r="AA7" s="100">
        <v>0</v>
      </c>
      <c r="AB7" s="100">
        <v>0</v>
      </c>
      <c r="AC7" s="100">
        <v>0</v>
      </c>
      <c r="AD7" s="100">
        <v>0</v>
      </c>
      <c r="AE7" s="100">
        <v>0</v>
      </c>
      <c r="AF7" s="100">
        <v>0</v>
      </c>
      <c r="AG7" s="100">
        <v>0</v>
      </c>
      <c r="AH7" s="100">
        <v>0</v>
      </c>
      <c r="AI7" s="100">
        <v>0</v>
      </c>
      <c r="AJ7" s="100">
        <v>0</v>
      </c>
    </row>
    <row r="8" spans="1:36" s="98" customFormat="1" x14ac:dyDescent="0.25">
      <c r="A8" s="98" t="s">
        <v>49</v>
      </c>
      <c r="B8" s="100">
        <v>0</v>
      </c>
      <c r="C8" s="100">
        <v>0</v>
      </c>
      <c r="D8" s="100">
        <v>0</v>
      </c>
      <c r="E8" s="100">
        <v>0</v>
      </c>
      <c r="F8" s="100">
        <v>0</v>
      </c>
      <c r="G8" s="100">
        <v>0</v>
      </c>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100">
        <v>0</v>
      </c>
      <c r="AH8" s="100">
        <v>0</v>
      </c>
      <c r="AI8" s="100">
        <v>0</v>
      </c>
      <c r="AJ8" s="100">
        <v>0</v>
      </c>
    </row>
    <row r="9" spans="1:36" s="98" customFormat="1" x14ac:dyDescent="0.25">
      <c r="A9" s="98" t="s">
        <v>58</v>
      </c>
      <c r="B9" s="100">
        <v>0</v>
      </c>
      <c r="C9" s="100">
        <v>0</v>
      </c>
      <c r="D9" s="100">
        <v>0</v>
      </c>
      <c r="E9" s="100">
        <v>0</v>
      </c>
      <c r="F9" s="100">
        <v>0</v>
      </c>
      <c r="G9" s="100">
        <v>0</v>
      </c>
      <c r="H9" s="100">
        <v>0</v>
      </c>
      <c r="I9" s="100">
        <v>0</v>
      </c>
      <c r="J9" s="100">
        <v>0</v>
      </c>
      <c r="K9" s="100">
        <v>0</v>
      </c>
      <c r="L9" s="100">
        <v>0</v>
      </c>
      <c r="M9" s="100">
        <v>0</v>
      </c>
      <c r="N9" s="100">
        <v>0</v>
      </c>
      <c r="O9" s="100">
        <v>0</v>
      </c>
      <c r="P9" s="100">
        <v>0</v>
      </c>
      <c r="Q9" s="100">
        <v>0</v>
      </c>
      <c r="R9" s="100">
        <v>0</v>
      </c>
      <c r="S9" s="100">
        <v>0</v>
      </c>
      <c r="T9" s="100">
        <v>0</v>
      </c>
      <c r="U9" s="100">
        <v>0</v>
      </c>
      <c r="V9" s="100">
        <v>0</v>
      </c>
      <c r="W9" s="100">
        <v>0</v>
      </c>
      <c r="X9" s="100">
        <v>0</v>
      </c>
      <c r="Y9" s="100">
        <v>0</v>
      </c>
      <c r="Z9" s="100">
        <v>0</v>
      </c>
      <c r="AA9" s="100">
        <v>0</v>
      </c>
      <c r="AB9" s="100">
        <v>0</v>
      </c>
      <c r="AC9" s="100">
        <v>0</v>
      </c>
      <c r="AD9" s="100">
        <v>0</v>
      </c>
      <c r="AE9" s="100">
        <v>0</v>
      </c>
      <c r="AF9" s="100">
        <v>0</v>
      </c>
      <c r="AG9" s="100">
        <v>0</v>
      </c>
      <c r="AH9" s="100">
        <v>0</v>
      </c>
      <c r="AI9" s="100">
        <v>0</v>
      </c>
      <c r="AJ9" s="100">
        <v>0</v>
      </c>
    </row>
    <row r="10" spans="1:36" s="98" customFormat="1" x14ac:dyDescent="0.25">
      <c r="A10" s="98" t="s">
        <v>179</v>
      </c>
      <c r="B10" s="100">
        <v>0</v>
      </c>
      <c r="C10" s="100">
        <v>0</v>
      </c>
      <c r="D10" s="100">
        <v>0</v>
      </c>
      <c r="E10" s="100">
        <v>0</v>
      </c>
      <c r="F10" s="100">
        <v>0</v>
      </c>
      <c r="G10" s="100">
        <v>0</v>
      </c>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100">
        <v>0</v>
      </c>
      <c r="AH10" s="100">
        <v>0</v>
      </c>
      <c r="AI10" s="100">
        <v>0</v>
      </c>
      <c r="AJ10" s="100">
        <v>0</v>
      </c>
    </row>
    <row r="11" spans="1:36" s="98" customFormat="1" x14ac:dyDescent="0.25">
      <c r="A11" s="98" t="s">
        <v>11</v>
      </c>
      <c r="B11" s="100">
        <v>0</v>
      </c>
      <c r="C11" s="100">
        <v>0</v>
      </c>
      <c r="D11" s="100">
        <v>0</v>
      </c>
      <c r="E11" s="100">
        <v>0</v>
      </c>
      <c r="F11" s="100">
        <v>0</v>
      </c>
      <c r="G11" s="100">
        <v>0</v>
      </c>
      <c r="H11" s="100">
        <v>0</v>
      </c>
      <c r="I11" s="100">
        <v>0</v>
      </c>
      <c r="J11" s="100">
        <v>0</v>
      </c>
      <c r="K11" s="100">
        <v>0</v>
      </c>
      <c r="L11" s="100">
        <v>0</v>
      </c>
      <c r="M11" s="100">
        <v>0</v>
      </c>
      <c r="N11" s="100">
        <v>0</v>
      </c>
      <c r="O11" s="100">
        <v>0</v>
      </c>
      <c r="P11" s="100">
        <v>0</v>
      </c>
      <c r="Q11" s="100">
        <v>0</v>
      </c>
      <c r="R11" s="100">
        <v>0</v>
      </c>
      <c r="S11" s="100">
        <v>0</v>
      </c>
      <c r="T11" s="100">
        <v>0</v>
      </c>
      <c r="U11" s="100">
        <v>0</v>
      </c>
      <c r="V11" s="100">
        <v>0</v>
      </c>
      <c r="W11" s="100">
        <v>0</v>
      </c>
      <c r="X11" s="100">
        <v>0</v>
      </c>
      <c r="Y11" s="100">
        <v>0</v>
      </c>
      <c r="Z11" s="100">
        <v>0</v>
      </c>
      <c r="AA11" s="100">
        <v>0</v>
      </c>
      <c r="AB11" s="100">
        <v>0</v>
      </c>
      <c r="AC11" s="100">
        <v>0</v>
      </c>
      <c r="AD11" s="100">
        <v>0</v>
      </c>
      <c r="AE11" s="100">
        <v>0</v>
      </c>
      <c r="AF11" s="100">
        <v>0</v>
      </c>
      <c r="AG11" s="100">
        <v>0</v>
      </c>
      <c r="AH11" s="100">
        <v>0</v>
      </c>
      <c r="AI11" s="100">
        <v>0</v>
      </c>
      <c r="AJ11" s="100">
        <v>0</v>
      </c>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s="98" customForma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s="98" customForma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s="98" customForma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s="98" customForma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s="98" customForma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s="98"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s="98"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s="98"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s="98" customForma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s="98" customForma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s="98" customForma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s="98"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s="98" customForma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s="98" customForma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s="98" customForma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s="98" customForma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s="98" customForma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s="98" customForma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s="98" customForma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s="98" customForma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s="98"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s="98"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s="98" customForma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s="98" customForma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s="98" customForma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s="98" customForma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s="98" customForma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s="98"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s="98" customForma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s="98" customForma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s="98" customForma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s="98" customForma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s="98" customForma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s="98" customForma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s="98" customForma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s="98" customForma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s="98" customForma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s="98" customForma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s="98" customForma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s="98" customForma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s="98" customForma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s="98" customForma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s="98" customForma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s="98" customForma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s="98" customForma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s="98" customForma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s="98" customForma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s="98" customForma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s="98" customForma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s="98" customForma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s="98" customForma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8" customForma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8" customForma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8" customForma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8" customForma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8" customForma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8" customForma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8" customForma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8" customForma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8" customForma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8" customForma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8" customForma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8" customForma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8" customForma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8" customForma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8" customForma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8" customForma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8" customForma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8" customForma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8" customForma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8"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8" customForma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8" customForma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8" customForma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8" customForma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8" customForma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8" customForma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8" customForma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8" customForma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8" customForma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8" customForma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8" customForma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8" customForma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8" customForma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8" customForma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8" customForma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8" customForma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8" customForma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8" customForma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8" customForma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8" customForma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8" customForma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8" customForma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8" customForma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8" customForma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8" customForma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8" customForma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8" customForma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8" customForma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8" customForma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8" customForma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8" customForma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8" customForma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8" customForma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8" customForma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8" customForma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8" customForma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8" customForma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8" customForma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8" customForma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8" customForma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8" customForma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8" customForma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8" customForma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8" customForma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8" customForma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8" customForma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8" customForma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8" customForma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8" customForma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8" customForma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8" customForma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8" customForma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8" customForma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8" customForma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8" customForma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8" customForma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8" customForma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8" customForma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8" customForma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8" customForma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8" customForma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8" customForma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8" customForma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8" customForma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8" customForma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8" customForma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8" customForma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8" customForma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8" customForma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8" customForma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8" customForma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8" customForma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8" customForma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8" customForma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8" customForma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8" customForma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8" customForma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8" customForma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8" customForma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8" customForma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8" customForma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8" customForma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8" customForma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8" customForma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8" customForma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8" customForma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8" customForma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8" customForma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8" customForma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8" customForma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8" customForma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8" customForma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8" customForma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8" customForma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8" customForma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8" customForma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8" customForma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8" customForma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8" customForma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8" customForma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8" customForma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8" customForma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8" customForma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8" customForma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8" customForma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8" customForma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8" customForma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8" customForma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8" customForma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8" customForma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8" customForma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8" customForma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8" customForma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8" customForma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8" customForma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8" customForma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8" customForma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8" customForma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8" customForma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8" customForma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8" customForma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8" customForma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8" customForma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8" customForma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8" customForma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8" customForma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8" customForma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8" customForma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8" customForma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8" customForma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8" customForma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8" customForma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8" customForma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8" customForma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8" customForma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8" customForma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8" customForma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8" customForma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8" customForma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8" customForma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8" customForma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8" customForma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8" customForma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8" customForma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8" customForma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8" customForma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8" customForma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8" customForma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8" customForma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8" customForma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8" customForma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8" customForma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8" customForma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8" customForma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8" customForma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8" customForma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8" customForma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8" customForma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8" customForma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8" customForma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8" customForma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8" customForma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8" customForma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EC3-AA55-4FAB-8514-373F4B979F39}">
  <sheetPr codeName="Blad17"/>
  <dimension ref="A1:AJ46"/>
  <sheetViews>
    <sheetView showGridLines="0" workbookViewId="0">
      <selection activeCell="A2" sqref="A2"/>
    </sheetView>
  </sheetViews>
  <sheetFormatPr defaultRowHeight="15" x14ac:dyDescent="0.25"/>
  <cols>
    <col min="1" max="1" width="18.1406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8" customFormat="1" x14ac:dyDescent="0.25">
      <c r="A4" s="99" t="s">
        <v>55</v>
      </c>
      <c r="B4" s="99" t="s">
        <v>142</v>
      </c>
    </row>
    <row r="5" spans="1:36" s="98" customFormat="1" x14ac:dyDescent="0.25">
      <c r="A5" s="99" t="s">
        <v>144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t="s">
        <v>140</v>
      </c>
      <c r="B6" s="100">
        <v>0</v>
      </c>
      <c r="C6" s="100">
        <v>0</v>
      </c>
      <c r="D6" s="100">
        <v>0</v>
      </c>
      <c r="E6" s="100">
        <v>0</v>
      </c>
      <c r="F6" s="100">
        <v>0</v>
      </c>
      <c r="G6" s="100">
        <v>0</v>
      </c>
      <c r="H6" s="100">
        <v>0</v>
      </c>
      <c r="I6" s="100">
        <v>0</v>
      </c>
      <c r="J6" s="100">
        <v>0</v>
      </c>
      <c r="K6" s="100">
        <v>0</v>
      </c>
      <c r="L6" s="100">
        <v>0</v>
      </c>
      <c r="M6" s="100">
        <v>0</v>
      </c>
      <c r="N6" s="100">
        <v>0</v>
      </c>
      <c r="O6" s="100">
        <v>0</v>
      </c>
      <c r="P6" s="100">
        <v>0</v>
      </c>
      <c r="Q6" s="100">
        <v>0</v>
      </c>
      <c r="R6" s="100">
        <v>0</v>
      </c>
      <c r="S6" s="100">
        <v>0</v>
      </c>
      <c r="T6" s="100">
        <v>0</v>
      </c>
      <c r="U6" s="100">
        <v>0</v>
      </c>
      <c r="V6" s="100">
        <v>0</v>
      </c>
      <c r="W6" s="100">
        <v>0</v>
      </c>
      <c r="X6" s="100">
        <v>0</v>
      </c>
      <c r="Y6" s="100">
        <v>0</v>
      </c>
      <c r="Z6" s="100">
        <v>0</v>
      </c>
      <c r="AA6" s="100">
        <v>0</v>
      </c>
      <c r="AB6" s="100">
        <v>0</v>
      </c>
      <c r="AC6" s="100">
        <v>0</v>
      </c>
      <c r="AD6" s="100">
        <v>0</v>
      </c>
      <c r="AE6" s="100">
        <v>0</v>
      </c>
      <c r="AF6" s="100">
        <v>0</v>
      </c>
      <c r="AG6" s="100">
        <v>0</v>
      </c>
      <c r="AH6" s="100">
        <v>0</v>
      </c>
      <c r="AI6" s="100">
        <v>0</v>
      </c>
      <c r="AJ6" s="100">
        <v>0</v>
      </c>
    </row>
    <row r="7" spans="1:36" s="98" customFormat="1" x14ac:dyDescent="0.25">
      <c r="A7" s="98" t="s">
        <v>11</v>
      </c>
      <c r="B7" s="100">
        <v>0</v>
      </c>
      <c r="C7" s="100">
        <v>0</v>
      </c>
      <c r="D7" s="100">
        <v>0</v>
      </c>
      <c r="E7" s="100">
        <v>0</v>
      </c>
      <c r="F7" s="100">
        <v>0</v>
      </c>
      <c r="G7" s="100">
        <v>0</v>
      </c>
      <c r="H7" s="100">
        <v>0</v>
      </c>
      <c r="I7" s="100">
        <v>0</v>
      </c>
      <c r="J7" s="100">
        <v>0</v>
      </c>
      <c r="K7" s="100">
        <v>0</v>
      </c>
      <c r="L7" s="100">
        <v>0</v>
      </c>
      <c r="M7" s="100">
        <v>0</v>
      </c>
      <c r="N7" s="100">
        <v>0</v>
      </c>
      <c r="O7" s="100">
        <v>0</v>
      </c>
      <c r="P7" s="100">
        <v>0</v>
      </c>
      <c r="Q7" s="100">
        <v>0</v>
      </c>
      <c r="R7" s="100">
        <v>0</v>
      </c>
      <c r="S7" s="100">
        <v>0</v>
      </c>
      <c r="T7" s="100">
        <v>0</v>
      </c>
      <c r="U7" s="100">
        <v>0</v>
      </c>
      <c r="V7" s="100">
        <v>0</v>
      </c>
      <c r="W7" s="100">
        <v>0</v>
      </c>
      <c r="X7" s="100">
        <v>0</v>
      </c>
      <c r="Y7" s="100">
        <v>0</v>
      </c>
      <c r="Z7" s="100">
        <v>0</v>
      </c>
      <c r="AA7" s="100">
        <v>0</v>
      </c>
      <c r="AB7" s="100">
        <v>0</v>
      </c>
      <c r="AC7" s="100">
        <v>0</v>
      </c>
      <c r="AD7" s="100">
        <v>0</v>
      </c>
      <c r="AE7" s="100">
        <v>0</v>
      </c>
      <c r="AF7" s="100">
        <v>0</v>
      </c>
      <c r="AG7" s="100">
        <v>0</v>
      </c>
      <c r="AH7" s="100">
        <v>0</v>
      </c>
      <c r="AI7" s="100">
        <v>0</v>
      </c>
      <c r="AJ7" s="100">
        <v>0</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s="98"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s="98" customForma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s="98" customForma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s="98" customForma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s="98" customForma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s="98" customForma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8" customForma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8" customForma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8" customForma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8" customForma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8" customForma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8" customForma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8"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8" customForma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8" customForma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8" customForma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8" customForma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8" customForma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8" customForma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8" customForma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8" customForma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8" customForma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8" customForma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8" customForma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8" customForma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8" customForma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8"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8" customForma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8" customForma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8" customForma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8" customForma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5C5-A3A5-4CCB-A401-10FE22B6BAD4}">
  <sheetPr codeName="Blad18"/>
  <dimension ref="A1:AJ15"/>
  <sheetViews>
    <sheetView showGridLines="0" workbookViewId="0">
      <selection activeCell="A2" sqref="A2"/>
    </sheetView>
  </sheetViews>
  <sheetFormatPr defaultRowHeight="15" x14ac:dyDescent="0.25"/>
  <cols>
    <col min="1" max="1" width="14.5703125" bestFit="1" customWidth="1"/>
    <col min="2" max="35" width="19.28515625" bestFit="1" customWidth="1"/>
    <col min="36" max="36" width="10" bestFit="1" customWidth="1"/>
    <col min="37" max="37" width="10.140625" bestFit="1" customWidth="1"/>
    <col min="38" max="69" width="20.42578125" bestFit="1" customWidth="1"/>
    <col min="70" max="70" width="26.5703125" bestFit="1" customWidth="1"/>
    <col min="71" max="71" width="24.5703125" bestFit="1" customWidth="1"/>
  </cols>
  <sheetData>
    <row r="1" spans="1:36" x14ac:dyDescent="0.25">
      <c r="A1" s="29" t="str">
        <f>"Koeldagen "&amp; YEAR(jaar_zip!J2)</f>
        <v>Koeldagen 2025</v>
      </c>
    </row>
    <row r="2" spans="1:36" x14ac:dyDescent="0.25">
      <c r="A2" t="s">
        <v>76</v>
      </c>
    </row>
    <row r="4" spans="1:36" s="98" customFormat="1" x14ac:dyDescent="0.25">
      <c r="A4" s="99" t="s">
        <v>55</v>
      </c>
      <c r="B4" s="99" t="s">
        <v>142</v>
      </c>
    </row>
    <row r="5" spans="1:36" s="98" customFormat="1" x14ac:dyDescent="0.25">
      <c r="A5" s="99" t="s">
        <v>64</v>
      </c>
      <c r="B5" s="98" t="s">
        <v>45</v>
      </c>
      <c r="C5" s="98" t="s">
        <v>16</v>
      </c>
      <c r="D5" s="98" t="s">
        <v>38</v>
      </c>
      <c r="E5" s="98" t="s">
        <v>19</v>
      </c>
      <c r="F5" s="98" t="s">
        <v>13</v>
      </c>
      <c r="G5" s="98" t="s">
        <v>24</v>
      </c>
      <c r="H5" s="98" t="s">
        <v>28</v>
      </c>
      <c r="I5" s="98" t="s">
        <v>41</v>
      </c>
      <c r="J5" s="98" t="s">
        <v>43</v>
      </c>
      <c r="K5" s="98" t="s">
        <v>39</v>
      </c>
      <c r="L5" s="98" t="s">
        <v>26</v>
      </c>
      <c r="M5" s="98" t="s">
        <v>40</v>
      </c>
      <c r="N5" s="98" t="s">
        <v>35</v>
      </c>
      <c r="O5" s="98" t="s">
        <v>27</v>
      </c>
      <c r="P5" s="98" t="s">
        <v>17</v>
      </c>
      <c r="Q5" s="98" t="s">
        <v>29</v>
      </c>
      <c r="R5" s="98" t="s">
        <v>25</v>
      </c>
      <c r="S5" s="98" t="s">
        <v>22</v>
      </c>
      <c r="T5" s="98" t="s">
        <v>21</v>
      </c>
      <c r="U5" s="98" t="s">
        <v>44</v>
      </c>
      <c r="V5" s="98" t="s">
        <v>23</v>
      </c>
      <c r="W5" s="98" t="s">
        <v>30</v>
      </c>
      <c r="X5" s="98" t="s">
        <v>37</v>
      </c>
      <c r="Y5" s="98" t="s">
        <v>14</v>
      </c>
      <c r="Z5" s="98" t="s">
        <v>20</v>
      </c>
      <c r="AA5" s="98" t="s">
        <v>31</v>
      </c>
      <c r="AB5" s="98" t="s">
        <v>15</v>
      </c>
      <c r="AC5" s="98" t="s">
        <v>32</v>
      </c>
      <c r="AD5" s="98" t="s">
        <v>42</v>
      </c>
      <c r="AE5" s="98" t="s">
        <v>12</v>
      </c>
      <c r="AF5" s="98" t="s">
        <v>33</v>
      </c>
      <c r="AG5" s="98" t="s">
        <v>18</v>
      </c>
      <c r="AH5" s="98" t="s">
        <v>34</v>
      </c>
      <c r="AI5" s="98" t="s">
        <v>36</v>
      </c>
      <c r="AJ5" s="98" t="s">
        <v>11</v>
      </c>
    </row>
    <row r="6" spans="1:36" s="98" customFormat="1" x14ac:dyDescent="0.25">
      <c r="A6" s="98">
        <v>1</v>
      </c>
      <c r="B6" s="100">
        <v>0</v>
      </c>
      <c r="C6" s="100">
        <v>0</v>
      </c>
      <c r="D6" s="100">
        <v>0</v>
      </c>
      <c r="E6" s="100">
        <v>0</v>
      </c>
      <c r="F6" s="100">
        <v>0</v>
      </c>
      <c r="G6" s="100">
        <v>0</v>
      </c>
      <c r="H6" s="100">
        <v>0</v>
      </c>
      <c r="I6" s="100">
        <v>0</v>
      </c>
      <c r="J6" s="100">
        <v>0</v>
      </c>
      <c r="K6" s="100">
        <v>0</v>
      </c>
      <c r="L6" s="100">
        <v>0</v>
      </c>
      <c r="M6" s="100">
        <v>0</v>
      </c>
      <c r="N6" s="100">
        <v>0</v>
      </c>
      <c r="O6" s="100">
        <v>0</v>
      </c>
      <c r="P6" s="100">
        <v>0</v>
      </c>
      <c r="Q6" s="100">
        <v>0</v>
      </c>
      <c r="R6" s="100">
        <v>0</v>
      </c>
      <c r="S6" s="100">
        <v>0</v>
      </c>
      <c r="T6" s="100">
        <v>0</v>
      </c>
      <c r="U6" s="100">
        <v>0</v>
      </c>
      <c r="V6" s="100">
        <v>0</v>
      </c>
      <c r="W6" s="100">
        <v>0</v>
      </c>
      <c r="X6" s="100">
        <v>0</v>
      </c>
      <c r="Y6" s="100">
        <v>0</v>
      </c>
      <c r="Z6" s="100">
        <v>0</v>
      </c>
      <c r="AA6" s="100">
        <v>0</v>
      </c>
      <c r="AB6" s="100">
        <v>0</v>
      </c>
      <c r="AC6" s="100">
        <v>0</v>
      </c>
      <c r="AD6" s="100">
        <v>0</v>
      </c>
      <c r="AE6" s="100">
        <v>0</v>
      </c>
      <c r="AF6" s="100">
        <v>0</v>
      </c>
      <c r="AG6" s="100">
        <v>0</v>
      </c>
      <c r="AH6" s="100">
        <v>0</v>
      </c>
      <c r="AI6" s="100">
        <v>0</v>
      </c>
      <c r="AJ6" s="100">
        <v>0</v>
      </c>
    </row>
    <row r="7" spans="1:36" s="98" customFormat="1" x14ac:dyDescent="0.25">
      <c r="A7" s="98" t="s">
        <v>11</v>
      </c>
      <c r="B7" s="100">
        <v>0</v>
      </c>
      <c r="C7" s="100">
        <v>0</v>
      </c>
      <c r="D7" s="100">
        <v>0</v>
      </c>
      <c r="E7" s="100">
        <v>0</v>
      </c>
      <c r="F7" s="100">
        <v>0</v>
      </c>
      <c r="G7" s="100">
        <v>0</v>
      </c>
      <c r="H7" s="100">
        <v>0</v>
      </c>
      <c r="I7" s="100">
        <v>0</v>
      </c>
      <c r="J7" s="100">
        <v>0</v>
      </c>
      <c r="K7" s="100">
        <v>0</v>
      </c>
      <c r="L7" s="100">
        <v>0</v>
      </c>
      <c r="M7" s="100">
        <v>0</v>
      </c>
      <c r="N7" s="100">
        <v>0</v>
      </c>
      <c r="O7" s="100">
        <v>0</v>
      </c>
      <c r="P7" s="100">
        <v>0</v>
      </c>
      <c r="Q7" s="100">
        <v>0</v>
      </c>
      <c r="R7" s="100">
        <v>0</v>
      </c>
      <c r="S7" s="100">
        <v>0</v>
      </c>
      <c r="T7" s="100">
        <v>0</v>
      </c>
      <c r="U7" s="100">
        <v>0</v>
      </c>
      <c r="V7" s="100">
        <v>0</v>
      </c>
      <c r="W7" s="100">
        <v>0</v>
      </c>
      <c r="X7" s="100">
        <v>0</v>
      </c>
      <c r="Y7" s="100">
        <v>0</v>
      </c>
      <c r="Z7" s="100">
        <v>0</v>
      </c>
      <c r="AA7" s="100">
        <v>0</v>
      </c>
      <c r="AB7" s="100">
        <v>0</v>
      </c>
      <c r="AC7" s="100">
        <v>0</v>
      </c>
      <c r="AD7" s="100">
        <v>0</v>
      </c>
      <c r="AE7" s="100">
        <v>0</v>
      </c>
      <c r="AF7" s="100">
        <v>0</v>
      </c>
      <c r="AG7" s="100">
        <v>0</v>
      </c>
      <c r="AH7" s="100">
        <v>0</v>
      </c>
      <c r="AI7" s="100">
        <v>0</v>
      </c>
      <c r="AJ7" s="100">
        <v>0</v>
      </c>
    </row>
    <row r="8" spans="1:36" s="98" customFormat="1" x14ac:dyDescent="0.25">
      <c r="A8"/>
      <c r="B8"/>
      <c r="C8"/>
      <c r="D8"/>
      <c r="E8"/>
      <c r="F8"/>
      <c r="G8"/>
      <c r="H8"/>
      <c r="I8"/>
      <c r="J8"/>
      <c r="K8"/>
      <c r="L8"/>
      <c r="M8"/>
      <c r="N8"/>
      <c r="O8"/>
      <c r="P8"/>
      <c r="Q8"/>
      <c r="R8"/>
      <c r="S8"/>
      <c r="T8"/>
      <c r="U8"/>
      <c r="V8"/>
      <c r="W8"/>
      <c r="X8"/>
      <c r="Y8"/>
      <c r="Z8"/>
      <c r="AA8"/>
      <c r="AB8"/>
      <c r="AC8"/>
      <c r="AD8"/>
      <c r="AE8"/>
      <c r="AF8"/>
      <c r="AG8"/>
      <c r="AH8"/>
      <c r="AI8"/>
      <c r="AJ8"/>
    </row>
    <row r="9" spans="1:36" s="98" customFormat="1" x14ac:dyDescent="0.25">
      <c r="A9"/>
      <c r="B9"/>
      <c r="C9"/>
      <c r="D9"/>
      <c r="E9"/>
      <c r="F9"/>
      <c r="G9"/>
      <c r="H9"/>
      <c r="I9"/>
      <c r="J9"/>
      <c r="K9"/>
      <c r="L9"/>
      <c r="M9"/>
      <c r="N9"/>
      <c r="O9"/>
      <c r="P9"/>
      <c r="Q9"/>
      <c r="R9"/>
      <c r="S9"/>
      <c r="T9"/>
      <c r="U9"/>
      <c r="V9"/>
      <c r="W9"/>
      <c r="X9"/>
      <c r="Y9"/>
      <c r="Z9"/>
      <c r="AA9"/>
      <c r="AB9"/>
      <c r="AC9"/>
      <c r="AD9"/>
      <c r="AE9"/>
      <c r="AF9"/>
      <c r="AG9"/>
      <c r="AH9"/>
      <c r="AI9"/>
      <c r="AJ9"/>
    </row>
    <row r="10" spans="1:36" s="98" customForma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8" customForma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8" customForma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8" customForma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8"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8" customForma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373-3F5A-4FD5-A303-87CB88596976}">
  <sheetPr codeName="Blad19"/>
  <dimension ref="A1:B14"/>
  <sheetViews>
    <sheetView showGridLines="0" workbookViewId="0">
      <selection activeCell="E1" sqref="E1"/>
    </sheetView>
  </sheetViews>
  <sheetFormatPr defaultColWidth="9.140625" defaultRowHeight="12.75" x14ac:dyDescent="0.2"/>
  <cols>
    <col min="1" max="16384" width="9.140625" style="48"/>
  </cols>
  <sheetData>
    <row r="1" spans="1:2" ht="26.25" x14ac:dyDescent="0.4">
      <c r="A1" s="47" t="s">
        <v>148</v>
      </c>
    </row>
    <row r="3" spans="1:2" x14ac:dyDescent="0.2">
      <c r="A3" s="49" t="s">
        <v>149</v>
      </c>
    </row>
    <row r="4" spans="1:2" x14ac:dyDescent="0.2">
      <c r="A4" s="49" t="s">
        <v>150</v>
      </c>
    </row>
    <row r="5" spans="1:2" x14ac:dyDescent="0.2">
      <c r="A5" s="49" t="s">
        <v>151</v>
      </c>
    </row>
    <row r="6" spans="1:2" x14ac:dyDescent="0.2">
      <c r="A6" s="102" t="s">
        <v>185</v>
      </c>
    </row>
    <row r="7" spans="1:2" x14ac:dyDescent="0.2">
      <c r="A7" s="103" t="s">
        <v>186</v>
      </c>
    </row>
    <row r="8" spans="1:2" x14ac:dyDescent="0.2">
      <c r="A8" s="49" t="s">
        <v>152</v>
      </c>
    </row>
    <row r="9" spans="1:2" x14ac:dyDescent="0.2">
      <c r="A9" s="49" t="s">
        <v>153</v>
      </c>
    </row>
    <row r="10" spans="1:2" x14ac:dyDescent="0.2">
      <c r="A10" s="49" t="s">
        <v>154</v>
      </c>
    </row>
    <row r="11" spans="1:2" x14ac:dyDescent="0.2">
      <c r="A11" s="49" t="s">
        <v>155</v>
      </c>
    </row>
    <row r="13" spans="1:2" x14ac:dyDescent="0.2">
      <c r="A13" s="48" t="s">
        <v>156</v>
      </c>
    </row>
    <row r="14" spans="1:2" x14ac:dyDescent="0.2">
      <c r="B14" s="48" t="s">
        <v>157</v>
      </c>
    </row>
  </sheetData>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0E4D-8510-4976-9953-D38E4A1789DD}">
  <sheetPr codeName="Blad20"/>
  <dimension ref="A5:J35"/>
  <sheetViews>
    <sheetView showGridLines="0" workbookViewId="0"/>
  </sheetViews>
  <sheetFormatPr defaultRowHeight="12.75" x14ac:dyDescent="0.2"/>
  <cols>
    <col min="1" max="1" width="56.5703125" style="48" bestFit="1" customWidth="1"/>
    <col min="2" max="3" width="10.140625" style="48" bestFit="1" customWidth="1"/>
    <col min="4" max="4" width="9.140625" style="48"/>
    <col min="5" max="5" width="12.28515625" style="48" bestFit="1" customWidth="1"/>
    <col min="6" max="6" width="13.28515625" style="48" bestFit="1" customWidth="1"/>
    <col min="7" max="256" width="9.140625" style="48"/>
    <col min="257" max="257" width="56.5703125" style="48" bestFit="1" customWidth="1"/>
    <col min="258" max="259" width="10.140625" style="48" bestFit="1" customWidth="1"/>
    <col min="260" max="260" width="9.140625" style="48"/>
    <col min="261" max="261" width="12.28515625" style="48" bestFit="1" customWidth="1"/>
    <col min="262" max="262" width="13.28515625" style="48" bestFit="1" customWidth="1"/>
    <col min="263" max="512" width="9.140625" style="48"/>
    <col min="513" max="513" width="56.5703125" style="48" bestFit="1" customWidth="1"/>
    <col min="514" max="515" width="10.140625" style="48" bestFit="1" customWidth="1"/>
    <col min="516" max="516" width="9.140625" style="48"/>
    <col min="517" max="517" width="12.28515625" style="48" bestFit="1" customWidth="1"/>
    <col min="518" max="518" width="13.28515625" style="48" bestFit="1" customWidth="1"/>
    <col min="519" max="768" width="9.140625" style="48"/>
    <col min="769" max="769" width="56.5703125" style="48" bestFit="1" customWidth="1"/>
    <col min="770" max="771" width="10.140625" style="48" bestFit="1" customWidth="1"/>
    <col min="772" max="772" width="9.140625" style="48"/>
    <col min="773" max="773" width="12.28515625" style="48" bestFit="1" customWidth="1"/>
    <col min="774" max="774" width="13.28515625" style="48" bestFit="1" customWidth="1"/>
    <col min="775" max="1024" width="9.140625" style="48"/>
    <col min="1025" max="1025" width="56.5703125" style="48" bestFit="1" customWidth="1"/>
    <col min="1026" max="1027" width="10.140625" style="48" bestFit="1" customWidth="1"/>
    <col min="1028" max="1028" width="9.140625" style="48"/>
    <col min="1029" max="1029" width="12.28515625" style="48" bestFit="1" customWidth="1"/>
    <col min="1030" max="1030" width="13.28515625" style="48" bestFit="1" customWidth="1"/>
    <col min="1031" max="1280" width="9.140625" style="48"/>
    <col min="1281" max="1281" width="56.5703125" style="48" bestFit="1" customWidth="1"/>
    <col min="1282" max="1283" width="10.140625" style="48" bestFit="1" customWidth="1"/>
    <col min="1284" max="1284" width="9.140625" style="48"/>
    <col min="1285" max="1285" width="12.28515625" style="48" bestFit="1" customWidth="1"/>
    <col min="1286" max="1286" width="13.28515625" style="48" bestFit="1" customWidth="1"/>
    <col min="1287" max="1536" width="9.140625" style="48"/>
    <col min="1537" max="1537" width="56.5703125" style="48" bestFit="1" customWidth="1"/>
    <col min="1538" max="1539" width="10.140625" style="48" bestFit="1" customWidth="1"/>
    <col min="1540" max="1540" width="9.140625" style="48"/>
    <col min="1541" max="1541" width="12.28515625" style="48" bestFit="1" customWidth="1"/>
    <col min="1542" max="1542" width="13.28515625" style="48" bestFit="1" customWidth="1"/>
    <col min="1543" max="1792" width="9.140625" style="48"/>
    <col min="1793" max="1793" width="56.5703125" style="48" bestFit="1" customWidth="1"/>
    <col min="1794" max="1795" width="10.140625" style="48" bestFit="1" customWidth="1"/>
    <col min="1796" max="1796" width="9.140625" style="48"/>
    <col min="1797" max="1797" width="12.28515625" style="48" bestFit="1" customWidth="1"/>
    <col min="1798" max="1798" width="13.28515625" style="48" bestFit="1" customWidth="1"/>
    <col min="1799" max="2048" width="9.140625" style="48"/>
    <col min="2049" max="2049" width="56.5703125" style="48" bestFit="1" customWidth="1"/>
    <col min="2050" max="2051" width="10.140625" style="48" bestFit="1" customWidth="1"/>
    <col min="2052" max="2052" width="9.140625" style="48"/>
    <col min="2053" max="2053" width="12.28515625" style="48" bestFit="1" customWidth="1"/>
    <col min="2054" max="2054" width="13.28515625" style="48" bestFit="1" customWidth="1"/>
    <col min="2055" max="2304" width="9.140625" style="48"/>
    <col min="2305" max="2305" width="56.5703125" style="48" bestFit="1" customWidth="1"/>
    <col min="2306" max="2307" width="10.140625" style="48" bestFit="1" customWidth="1"/>
    <col min="2308" max="2308" width="9.140625" style="48"/>
    <col min="2309" max="2309" width="12.28515625" style="48" bestFit="1" customWidth="1"/>
    <col min="2310" max="2310" width="13.28515625" style="48" bestFit="1" customWidth="1"/>
    <col min="2311" max="2560" width="9.140625" style="48"/>
    <col min="2561" max="2561" width="56.5703125" style="48" bestFit="1" customWidth="1"/>
    <col min="2562" max="2563" width="10.140625" style="48" bestFit="1" customWidth="1"/>
    <col min="2564" max="2564" width="9.140625" style="48"/>
    <col min="2565" max="2565" width="12.28515625" style="48" bestFit="1" customWidth="1"/>
    <col min="2566" max="2566" width="13.28515625" style="48" bestFit="1" customWidth="1"/>
    <col min="2567" max="2816" width="9.140625" style="48"/>
    <col min="2817" max="2817" width="56.5703125" style="48" bestFit="1" customWidth="1"/>
    <col min="2818" max="2819" width="10.140625" style="48" bestFit="1" customWidth="1"/>
    <col min="2820" max="2820" width="9.140625" style="48"/>
    <col min="2821" max="2821" width="12.28515625" style="48" bestFit="1" customWidth="1"/>
    <col min="2822" max="2822" width="13.28515625" style="48" bestFit="1" customWidth="1"/>
    <col min="2823" max="3072" width="9.140625" style="48"/>
    <col min="3073" max="3073" width="56.5703125" style="48" bestFit="1" customWidth="1"/>
    <col min="3074" max="3075" width="10.140625" style="48" bestFit="1" customWidth="1"/>
    <col min="3076" max="3076" width="9.140625" style="48"/>
    <col min="3077" max="3077" width="12.28515625" style="48" bestFit="1" customWidth="1"/>
    <col min="3078" max="3078" width="13.28515625" style="48" bestFit="1" customWidth="1"/>
    <col min="3079" max="3328" width="9.140625" style="48"/>
    <col min="3329" max="3329" width="56.5703125" style="48" bestFit="1" customWidth="1"/>
    <col min="3330" max="3331" width="10.140625" style="48" bestFit="1" customWidth="1"/>
    <col min="3332" max="3332" width="9.140625" style="48"/>
    <col min="3333" max="3333" width="12.28515625" style="48" bestFit="1" customWidth="1"/>
    <col min="3334" max="3334" width="13.28515625" style="48" bestFit="1" customWidth="1"/>
    <col min="3335" max="3584" width="9.140625" style="48"/>
    <col min="3585" max="3585" width="56.5703125" style="48" bestFit="1" customWidth="1"/>
    <col min="3586" max="3587" width="10.140625" style="48" bestFit="1" customWidth="1"/>
    <col min="3588" max="3588" width="9.140625" style="48"/>
    <col min="3589" max="3589" width="12.28515625" style="48" bestFit="1" customWidth="1"/>
    <col min="3590" max="3590" width="13.28515625" style="48" bestFit="1" customWidth="1"/>
    <col min="3591" max="3840" width="9.140625" style="48"/>
    <col min="3841" max="3841" width="56.5703125" style="48" bestFit="1" customWidth="1"/>
    <col min="3842" max="3843" width="10.140625" style="48" bestFit="1" customWidth="1"/>
    <col min="3844" max="3844" width="9.140625" style="48"/>
    <col min="3845" max="3845" width="12.28515625" style="48" bestFit="1" customWidth="1"/>
    <col min="3846" max="3846" width="13.28515625" style="48" bestFit="1" customWidth="1"/>
    <col min="3847" max="4096" width="9.140625" style="48"/>
    <col min="4097" max="4097" width="56.5703125" style="48" bestFit="1" customWidth="1"/>
    <col min="4098" max="4099" width="10.140625" style="48" bestFit="1" customWidth="1"/>
    <col min="4100" max="4100" width="9.140625" style="48"/>
    <col min="4101" max="4101" width="12.28515625" style="48" bestFit="1" customWidth="1"/>
    <col min="4102" max="4102" width="13.28515625" style="48" bestFit="1" customWidth="1"/>
    <col min="4103" max="4352" width="9.140625" style="48"/>
    <col min="4353" max="4353" width="56.5703125" style="48" bestFit="1" customWidth="1"/>
    <col min="4354" max="4355" width="10.140625" style="48" bestFit="1" customWidth="1"/>
    <col min="4356" max="4356" width="9.140625" style="48"/>
    <col min="4357" max="4357" width="12.28515625" style="48" bestFit="1" customWidth="1"/>
    <col min="4358" max="4358" width="13.28515625" style="48" bestFit="1" customWidth="1"/>
    <col min="4359" max="4608" width="9.140625" style="48"/>
    <col min="4609" max="4609" width="56.5703125" style="48" bestFit="1" customWidth="1"/>
    <col min="4610" max="4611" width="10.140625" style="48" bestFit="1" customWidth="1"/>
    <col min="4612" max="4612" width="9.140625" style="48"/>
    <col min="4613" max="4613" width="12.28515625" style="48" bestFit="1" customWidth="1"/>
    <col min="4614" max="4614" width="13.28515625" style="48" bestFit="1" customWidth="1"/>
    <col min="4615" max="4864" width="9.140625" style="48"/>
    <col min="4865" max="4865" width="56.5703125" style="48" bestFit="1" customWidth="1"/>
    <col min="4866" max="4867" width="10.140625" style="48" bestFit="1" customWidth="1"/>
    <col min="4868" max="4868" width="9.140625" style="48"/>
    <col min="4869" max="4869" width="12.28515625" style="48" bestFit="1" customWidth="1"/>
    <col min="4870" max="4870" width="13.28515625" style="48" bestFit="1" customWidth="1"/>
    <col min="4871" max="5120" width="9.140625" style="48"/>
    <col min="5121" max="5121" width="56.5703125" style="48" bestFit="1" customWidth="1"/>
    <col min="5122" max="5123" width="10.140625" style="48" bestFit="1" customWidth="1"/>
    <col min="5124" max="5124" width="9.140625" style="48"/>
    <col min="5125" max="5125" width="12.28515625" style="48" bestFit="1" customWidth="1"/>
    <col min="5126" max="5126" width="13.28515625" style="48" bestFit="1" customWidth="1"/>
    <col min="5127" max="5376" width="9.140625" style="48"/>
    <col min="5377" max="5377" width="56.5703125" style="48" bestFit="1" customWidth="1"/>
    <col min="5378" max="5379" width="10.140625" style="48" bestFit="1" customWidth="1"/>
    <col min="5380" max="5380" width="9.140625" style="48"/>
    <col min="5381" max="5381" width="12.28515625" style="48" bestFit="1" customWidth="1"/>
    <col min="5382" max="5382" width="13.28515625" style="48" bestFit="1" customWidth="1"/>
    <col min="5383" max="5632" width="9.140625" style="48"/>
    <col min="5633" max="5633" width="56.5703125" style="48" bestFit="1" customWidth="1"/>
    <col min="5634" max="5635" width="10.140625" style="48" bestFit="1" customWidth="1"/>
    <col min="5636" max="5636" width="9.140625" style="48"/>
    <col min="5637" max="5637" width="12.28515625" style="48" bestFit="1" customWidth="1"/>
    <col min="5638" max="5638" width="13.28515625" style="48" bestFit="1" customWidth="1"/>
    <col min="5639" max="5888" width="9.140625" style="48"/>
    <col min="5889" max="5889" width="56.5703125" style="48" bestFit="1" customWidth="1"/>
    <col min="5890" max="5891" width="10.140625" style="48" bestFit="1" customWidth="1"/>
    <col min="5892" max="5892" width="9.140625" style="48"/>
    <col min="5893" max="5893" width="12.28515625" style="48" bestFit="1" customWidth="1"/>
    <col min="5894" max="5894" width="13.28515625" style="48" bestFit="1" customWidth="1"/>
    <col min="5895" max="6144" width="9.140625" style="48"/>
    <col min="6145" max="6145" width="56.5703125" style="48" bestFit="1" customWidth="1"/>
    <col min="6146" max="6147" width="10.140625" style="48" bestFit="1" customWidth="1"/>
    <col min="6148" max="6148" width="9.140625" style="48"/>
    <col min="6149" max="6149" width="12.28515625" style="48" bestFit="1" customWidth="1"/>
    <col min="6150" max="6150" width="13.28515625" style="48" bestFit="1" customWidth="1"/>
    <col min="6151" max="6400" width="9.140625" style="48"/>
    <col min="6401" max="6401" width="56.5703125" style="48" bestFit="1" customWidth="1"/>
    <col min="6402" max="6403" width="10.140625" style="48" bestFit="1" customWidth="1"/>
    <col min="6404" max="6404" width="9.140625" style="48"/>
    <col min="6405" max="6405" width="12.28515625" style="48" bestFit="1" customWidth="1"/>
    <col min="6406" max="6406" width="13.28515625" style="48" bestFit="1" customWidth="1"/>
    <col min="6407" max="6656" width="9.140625" style="48"/>
    <col min="6657" max="6657" width="56.5703125" style="48" bestFit="1" customWidth="1"/>
    <col min="6658" max="6659" width="10.140625" style="48" bestFit="1" customWidth="1"/>
    <col min="6660" max="6660" width="9.140625" style="48"/>
    <col min="6661" max="6661" width="12.28515625" style="48" bestFit="1" customWidth="1"/>
    <col min="6662" max="6662" width="13.28515625" style="48" bestFit="1" customWidth="1"/>
    <col min="6663" max="6912" width="9.140625" style="48"/>
    <col min="6913" max="6913" width="56.5703125" style="48" bestFit="1" customWidth="1"/>
    <col min="6914" max="6915" width="10.140625" style="48" bestFit="1" customWidth="1"/>
    <col min="6916" max="6916" width="9.140625" style="48"/>
    <col min="6917" max="6917" width="12.28515625" style="48" bestFit="1" customWidth="1"/>
    <col min="6918" max="6918" width="13.28515625" style="48" bestFit="1" customWidth="1"/>
    <col min="6919" max="7168" width="9.140625" style="48"/>
    <col min="7169" max="7169" width="56.5703125" style="48" bestFit="1" customWidth="1"/>
    <col min="7170" max="7171" width="10.140625" style="48" bestFit="1" customWidth="1"/>
    <col min="7172" max="7172" width="9.140625" style="48"/>
    <col min="7173" max="7173" width="12.28515625" style="48" bestFit="1" customWidth="1"/>
    <col min="7174" max="7174" width="13.28515625" style="48" bestFit="1" customWidth="1"/>
    <col min="7175" max="7424" width="9.140625" style="48"/>
    <col min="7425" max="7425" width="56.5703125" style="48" bestFit="1" customWidth="1"/>
    <col min="7426" max="7427" width="10.140625" style="48" bestFit="1" customWidth="1"/>
    <col min="7428" max="7428" width="9.140625" style="48"/>
    <col min="7429" max="7429" width="12.28515625" style="48" bestFit="1" customWidth="1"/>
    <col min="7430" max="7430" width="13.28515625" style="48" bestFit="1" customWidth="1"/>
    <col min="7431" max="7680" width="9.140625" style="48"/>
    <col min="7681" max="7681" width="56.5703125" style="48" bestFit="1" customWidth="1"/>
    <col min="7682" max="7683" width="10.140625" style="48" bestFit="1" customWidth="1"/>
    <col min="7684" max="7684" width="9.140625" style="48"/>
    <col min="7685" max="7685" width="12.28515625" style="48" bestFit="1" customWidth="1"/>
    <col min="7686" max="7686" width="13.28515625" style="48" bestFit="1" customWidth="1"/>
    <col min="7687" max="7936" width="9.140625" style="48"/>
    <col min="7937" max="7937" width="56.5703125" style="48" bestFit="1" customWidth="1"/>
    <col min="7938" max="7939" width="10.140625" style="48" bestFit="1" customWidth="1"/>
    <col min="7940" max="7940" width="9.140625" style="48"/>
    <col min="7941" max="7941" width="12.28515625" style="48" bestFit="1" customWidth="1"/>
    <col min="7942" max="7942" width="13.28515625" style="48" bestFit="1" customWidth="1"/>
    <col min="7943" max="8192" width="9.140625" style="48"/>
    <col min="8193" max="8193" width="56.5703125" style="48" bestFit="1" customWidth="1"/>
    <col min="8194" max="8195" width="10.140625" style="48" bestFit="1" customWidth="1"/>
    <col min="8196" max="8196" width="9.140625" style="48"/>
    <col min="8197" max="8197" width="12.28515625" style="48" bestFit="1" customWidth="1"/>
    <col min="8198" max="8198" width="13.28515625" style="48" bestFit="1" customWidth="1"/>
    <col min="8199" max="8448" width="9.140625" style="48"/>
    <col min="8449" max="8449" width="56.5703125" style="48" bestFit="1" customWidth="1"/>
    <col min="8450" max="8451" width="10.140625" style="48" bestFit="1" customWidth="1"/>
    <col min="8452" max="8452" width="9.140625" style="48"/>
    <col min="8453" max="8453" width="12.28515625" style="48" bestFit="1" customWidth="1"/>
    <col min="8454" max="8454" width="13.28515625" style="48" bestFit="1" customWidth="1"/>
    <col min="8455" max="8704" width="9.140625" style="48"/>
    <col min="8705" max="8705" width="56.5703125" style="48" bestFit="1" customWidth="1"/>
    <col min="8706" max="8707" width="10.140625" style="48" bestFit="1" customWidth="1"/>
    <col min="8708" max="8708" width="9.140625" style="48"/>
    <col min="8709" max="8709" width="12.28515625" style="48" bestFit="1" customWidth="1"/>
    <col min="8710" max="8710" width="13.28515625" style="48" bestFit="1" customWidth="1"/>
    <col min="8711" max="8960" width="9.140625" style="48"/>
    <col min="8961" max="8961" width="56.5703125" style="48" bestFit="1" customWidth="1"/>
    <col min="8962" max="8963" width="10.140625" style="48" bestFit="1" customWidth="1"/>
    <col min="8964" max="8964" width="9.140625" style="48"/>
    <col min="8965" max="8965" width="12.28515625" style="48" bestFit="1" customWidth="1"/>
    <col min="8966" max="8966" width="13.28515625" style="48" bestFit="1" customWidth="1"/>
    <col min="8967" max="9216" width="9.140625" style="48"/>
    <col min="9217" max="9217" width="56.5703125" style="48" bestFit="1" customWidth="1"/>
    <col min="9218" max="9219" width="10.140625" style="48" bestFit="1" customWidth="1"/>
    <col min="9220" max="9220" width="9.140625" style="48"/>
    <col min="9221" max="9221" width="12.28515625" style="48" bestFit="1" customWidth="1"/>
    <col min="9222" max="9222" width="13.28515625" style="48" bestFit="1" customWidth="1"/>
    <col min="9223" max="9472" width="9.140625" style="48"/>
    <col min="9473" max="9473" width="56.5703125" style="48" bestFit="1" customWidth="1"/>
    <col min="9474" max="9475" width="10.140625" style="48" bestFit="1" customWidth="1"/>
    <col min="9476" max="9476" width="9.140625" style="48"/>
    <col min="9477" max="9477" width="12.28515625" style="48" bestFit="1" customWidth="1"/>
    <col min="9478" max="9478" width="13.28515625" style="48" bestFit="1" customWidth="1"/>
    <col min="9479" max="9728" width="9.140625" style="48"/>
    <col min="9729" max="9729" width="56.5703125" style="48" bestFit="1" customWidth="1"/>
    <col min="9730" max="9731" width="10.140625" style="48" bestFit="1" customWidth="1"/>
    <col min="9732" max="9732" width="9.140625" style="48"/>
    <col min="9733" max="9733" width="12.28515625" style="48" bestFit="1" customWidth="1"/>
    <col min="9734" max="9734" width="13.28515625" style="48" bestFit="1" customWidth="1"/>
    <col min="9735" max="9984" width="9.140625" style="48"/>
    <col min="9985" max="9985" width="56.5703125" style="48" bestFit="1" customWidth="1"/>
    <col min="9986" max="9987" width="10.140625" style="48" bestFit="1" customWidth="1"/>
    <col min="9988" max="9988" width="9.140625" style="48"/>
    <col min="9989" max="9989" width="12.28515625" style="48" bestFit="1" customWidth="1"/>
    <col min="9990" max="9990" width="13.28515625" style="48" bestFit="1" customWidth="1"/>
    <col min="9991" max="10240" width="9.140625" style="48"/>
    <col min="10241" max="10241" width="56.5703125" style="48" bestFit="1" customWidth="1"/>
    <col min="10242" max="10243" width="10.140625" style="48" bestFit="1" customWidth="1"/>
    <col min="10244" max="10244" width="9.140625" style="48"/>
    <col min="10245" max="10245" width="12.28515625" style="48" bestFit="1" customWidth="1"/>
    <col min="10246" max="10246" width="13.28515625" style="48" bestFit="1" customWidth="1"/>
    <col min="10247" max="10496" width="9.140625" style="48"/>
    <col min="10497" max="10497" width="56.5703125" style="48" bestFit="1" customWidth="1"/>
    <col min="10498" max="10499" width="10.140625" style="48" bestFit="1" customWidth="1"/>
    <col min="10500" max="10500" width="9.140625" style="48"/>
    <col min="10501" max="10501" width="12.28515625" style="48" bestFit="1" customWidth="1"/>
    <col min="10502" max="10502" width="13.28515625" style="48" bestFit="1" customWidth="1"/>
    <col min="10503" max="10752" width="9.140625" style="48"/>
    <col min="10753" max="10753" width="56.5703125" style="48" bestFit="1" customWidth="1"/>
    <col min="10754" max="10755" width="10.140625" style="48" bestFit="1" customWidth="1"/>
    <col min="10756" max="10756" width="9.140625" style="48"/>
    <col min="10757" max="10757" width="12.28515625" style="48" bestFit="1" customWidth="1"/>
    <col min="10758" max="10758" width="13.28515625" style="48" bestFit="1" customWidth="1"/>
    <col min="10759" max="11008" width="9.140625" style="48"/>
    <col min="11009" max="11009" width="56.5703125" style="48" bestFit="1" customWidth="1"/>
    <col min="11010" max="11011" width="10.140625" style="48" bestFit="1" customWidth="1"/>
    <col min="11012" max="11012" width="9.140625" style="48"/>
    <col min="11013" max="11013" width="12.28515625" style="48" bestFit="1" customWidth="1"/>
    <col min="11014" max="11014" width="13.28515625" style="48" bestFit="1" customWidth="1"/>
    <col min="11015" max="11264" width="9.140625" style="48"/>
    <col min="11265" max="11265" width="56.5703125" style="48" bestFit="1" customWidth="1"/>
    <col min="11266" max="11267" width="10.140625" style="48" bestFit="1" customWidth="1"/>
    <col min="11268" max="11268" width="9.140625" style="48"/>
    <col min="11269" max="11269" width="12.28515625" style="48" bestFit="1" customWidth="1"/>
    <col min="11270" max="11270" width="13.28515625" style="48" bestFit="1" customWidth="1"/>
    <col min="11271" max="11520" width="9.140625" style="48"/>
    <col min="11521" max="11521" width="56.5703125" style="48" bestFit="1" customWidth="1"/>
    <col min="11522" max="11523" width="10.140625" style="48" bestFit="1" customWidth="1"/>
    <col min="11524" max="11524" width="9.140625" style="48"/>
    <col min="11525" max="11525" width="12.28515625" style="48" bestFit="1" customWidth="1"/>
    <col min="11526" max="11526" width="13.28515625" style="48" bestFit="1" customWidth="1"/>
    <col min="11527" max="11776" width="9.140625" style="48"/>
    <col min="11777" max="11777" width="56.5703125" style="48" bestFit="1" customWidth="1"/>
    <col min="11778" max="11779" width="10.140625" style="48" bestFit="1" customWidth="1"/>
    <col min="11780" max="11780" width="9.140625" style="48"/>
    <col min="11781" max="11781" width="12.28515625" style="48" bestFit="1" customWidth="1"/>
    <col min="11782" max="11782" width="13.28515625" style="48" bestFit="1" customWidth="1"/>
    <col min="11783" max="12032" width="9.140625" style="48"/>
    <col min="12033" max="12033" width="56.5703125" style="48" bestFit="1" customWidth="1"/>
    <col min="12034" max="12035" width="10.140625" style="48" bestFit="1" customWidth="1"/>
    <col min="12036" max="12036" width="9.140625" style="48"/>
    <col min="12037" max="12037" width="12.28515625" style="48" bestFit="1" customWidth="1"/>
    <col min="12038" max="12038" width="13.28515625" style="48" bestFit="1" customWidth="1"/>
    <col min="12039" max="12288" width="9.140625" style="48"/>
    <col min="12289" max="12289" width="56.5703125" style="48" bestFit="1" customWidth="1"/>
    <col min="12290" max="12291" width="10.140625" style="48" bestFit="1" customWidth="1"/>
    <col min="12292" max="12292" width="9.140625" style="48"/>
    <col min="12293" max="12293" width="12.28515625" style="48" bestFit="1" customWidth="1"/>
    <col min="12294" max="12294" width="13.28515625" style="48" bestFit="1" customWidth="1"/>
    <col min="12295" max="12544" width="9.140625" style="48"/>
    <col min="12545" max="12545" width="56.5703125" style="48" bestFit="1" customWidth="1"/>
    <col min="12546" max="12547" width="10.140625" style="48" bestFit="1" customWidth="1"/>
    <col min="12548" max="12548" width="9.140625" style="48"/>
    <col min="12549" max="12549" width="12.28515625" style="48" bestFit="1" customWidth="1"/>
    <col min="12550" max="12550" width="13.28515625" style="48" bestFit="1" customWidth="1"/>
    <col min="12551" max="12800" width="9.140625" style="48"/>
    <col min="12801" max="12801" width="56.5703125" style="48" bestFit="1" customWidth="1"/>
    <col min="12802" max="12803" width="10.140625" style="48" bestFit="1" customWidth="1"/>
    <col min="12804" max="12804" width="9.140625" style="48"/>
    <col min="12805" max="12805" width="12.28515625" style="48" bestFit="1" customWidth="1"/>
    <col min="12806" max="12806" width="13.28515625" style="48" bestFit="1" customWidth="1"/>
    <col min="12807" max="13056" width="9.140625" style="48"/>
    <col min="13057" max="13057" width="56.5703125" style="48" bestFit="1" customWidth="1"/>
    <col min="13058" max="13059" width="10.140625" style="48" bestFit="1" customWidth="1"/>
    <col min="13060" max="13060" width="9.140625" style="48"/>
    <col min="13061" max="13061" width="12.28515625" style="48" bestFit="1" customWidth="1"/>
    <col min="13062" max="13062" width="13.28515625" style="48" bestFit="1" customWidth="1"/>
    <col min="13063" max="13312" width="9.140625" style="48"/>
    <col min="13313" max="13313" width="56.5703125" style="48" bestFit="1" customWidth="1"/>
    <col min="13314" max="13315" width="10.140625" style="48" bestFit="1" customWidth="1"/>
    <col min="13316" max="13316" width="9.140625" style="48"/>
    <col min="13317" max="13317" width="12.28515625" style="48" bestFit="1" customWidth="1"/>
    <col min="13318" max="13318" width="13.28515625" style="48" bestFit="1" customWidth="1"/>
    <col min="13319" max="13568" width="9.140625" style="48"/>
    <col min="13569" max="13569" width="56.5703125" style="48" bestFit="1" customWidth="1"/>
    <col min="13570" max="13571" width="10.140625" style="48" bestFit="1" customWidth="1"/>
    <col min="13572" max="13572" width="9.140625" style="48"/>
    <col min="13573" max="13573" width="12.28515625" style="48" bestFit="1" customWidth="1"/>
    <col min="13574" max="13574" width="13.28515625" style="48" bestFit="1" customWidth="1"/>
    <col min="13575" max="13824" width="9.140625" style="48"/>
    <col min="13825" max="13825" width="56.5703125" style="48" bestFit="1" customWidth="1"/>
    <col min="13826" max="13827" width="10.140625" style="48" bestFit="1" customWidth="1"/>
    <col min="13828" max="13828" width="9.140625" style="48"/>
    <col min="13829" max="13829" width="12.28515625" style="48" bestFit="1" customWidth="1"/>
    <col min="13830" max="13830" width="13.28515625" style="48" bestFit="1" customWidth="1"/>
    <col min="13831" max="14080" width="9.140625" style="48"/>
    <col min="14081" max="14081" width="56.5703125" style="48" bestFit="1" customWidth="1"/>
    <col min="14082" max="14083" width="10.140625" style="48" bestFit="1" customWidth="1"/>
    <col min="14084" max="14084" width="9.140625" style="48"/>
    <col min="14085" max="14085" width="12.28515625" style="48" bestFit="1" customWidth="1"/>
    <col min="14086" max="14086" width="13.28515625" style="48" bestFit="1" customWidth="1"/>
    <col min="14087" max="14336" width="9.140625" style="48"/>
    <col min="14337" max="14337" width="56.5703125" style="48" bestFit="1" customWidth="1"/>
    <col min="14338" max="14339" width="10.140625" style="48" bestFit="1" customWidth="1"/>
    <col min="14340" max="14340" width="9.140625" style="48"/>
    <col min="14341" max="14341" width="12.28515625" style="48" bestFit="1" customWidth="1"/>
    <col min="14342" max="14342" width="13.28515625" style="48" bestFit="1" customWidth="1"/>
    <col min="14343" max="14592" width="9.140625" style="48"/>
    <col min="14593" max="14593" width="56.5703125" style="48" bestFit="1" customWidth="1"/>
    <col min="14594" max="14595" width="10.140625" style="48" bestFit="1" customWidth="1"/>
    <col min="14596" max="14596" width="9.140625" style="48"/>
    <col min="14597" max="14597" width="12.28515625" style="48" bestFit="1" customWidth="1"/>
    <col min="14598" max="14598" width="13.28515625" style="48" bestFit="1" customWidth="1"/>
    <col min="14599" max="14848" width="9.140625" style="48"/>
    <col min="14849" max="14849" width="56.5703125" style="48" bestFit="1" customWidth="1"/>
    <col min="14850" max="14851" width="10.140625" style="48" bestFit="1" customWidth="1"/>
    <col min="14852" max="14852" width="9.140625" style="48"/>
    <col min="14853" max="14853" width="12.28515625" style="48" bestFit="1" customWidth="1"/>
    <col min="14854" max="14854" width="13.28515625" style="48" bestFit="1" customWidth="1"/>
    <col min="14855" max="15104" width="9.140625" style="48"/>
    <col min="15105" max="15105" width="56.5703125" style="48" bestFit="1" customWidth="1"/>
    <col min="15106" max="15107" width="10.140625" style="48" bestFit="1" customWidth="1"/>
    <col min="15108" max="15108" width="9.140625" style="48"/>
    <col min="15109" max="15109" width="12.28515625" style="48" bestFit="1" customWidth="1"/>
    <col min="15110" max="15110" width="13.28515625" style="48" bestFit="1" customWidth="1"/>
    <col min="15111" max="15360" width="9.140625" style="48"/>
    <col min="15361" max="15361" width="56.5703125" style="48" bestFit="1" customWidth="1"/>
    <col min="15362" max="15363" width="10.140625" style="48" bestFit="1" customWidth="1"/>
    <col min="15364" max="15364" width="9.140625" style="48"/>
    <col min="15365" max="15365" width="12.28515625" style="48" bestFit="1" customWidth="1"/>
    <col min="15366" max="15366" width="13.28515625" style="48" bestFit="1" customWidth="1"/>
    <col min="15367" max="15616" width="9.140625" style="48"/>
    <col min="15617" max="15617" width="56.5703125" style="48" bestFit="1" customWidth="1"/>
    <col min="15618" max="15619" width="10.140625" style="48" bestFit="1" customWidth="1"/>
    <col min="15620" max="15620" width="9.140625" style="48"/>
    <col min="15621" max="15621" width="12.28515625" style="48" bestFit="1" customWidth="1"/>
    <col min="15622" max="15622" width="13.28515625" style="48" bestFit="1" customWidth="1"/>
    <col min="15623" max="15872" width="9.140625" style="48"/>
    <col min="15873" max="15873" width="56.5703125" style="48" bestFit="1" customWidth="1"/>
    <col min="15874" max="15875" width="10.140625" style="48" bestFit="1" customWidth="1"/>
    <col min="15876" max="15876" width="9.140625" style="48"/>
    <col min="15877" max="15877" width="12.28515625" style="48" bestFit="1" customWidth="1"/>
    <col min="15878" max="15878" width="13.28515625" style="48" bestFit="1" customWidth="1"/>
    <col min="15879" max="16128" width="9.140625" style="48"/>
    <col min="16129" max="16129" width="56.5703125" style="48" bestFit="1" customWidth="1"/>
    <col min="16130" max="16131" width="10.140625" style="48" bestFit="1" customWidth="1"/>
    <col min="16132" max="16132" width="9.140625" style="48"/>
    <col min="16133" max="16133" width="12.28515625" style="48" bestFit="1" customWidth="1"/>
    <col min="16134" max="16134" width="13.28515625" style="48" bestFit="1" customWidth="1"/>
    <col min="16135" max="16384" width="9.140625" style="48"/>
  </cols>
  <sheetData>
    <row r="5" spans="1:10" ht="15.75" x14ac:dyDescent="0.25">
      <c r="A5" s="50" t="s">
        <v>158</v>
      </c>
    </row>
    <row r="7" spans="1:10" x14ac:dyDescent="0.2">
      <c r="B7" s="51">
        <v>2009</v>
      </c>
      <c r="C7" s="51">
        <v>2010</v>
      </c>
      <c r="D7" s="51">
        <v>2011</v>
      </c>
      <c r="E7" s="51">
        <v>2012</v>
      </c>
    </row>
    <row r="8" spans="1:10" x14ac:dyDescent="0.2">
      <c r="A8" s="52" t="s">
        <v>159</v>
      </c>
      <c r="B8" s="53">
        <f>B10+B9</f>
        <v>125518</v>
      </c>
      <c r="C8" s="53">
        <v>126556</v>
      </c>
      <c r="D8" s="53">
        <v>127474</v>
      </c>
      <c r="E8" s="53">
        <v>126140</v>
      </c>
    </row>
    <row r="9" spans="1:10" x14ac:dyDescent="0.2">
      <c r="A9" s="52" t="s">
        <v>160</v>
      </c>
      <c r="B9" s="53">
        <v>1900</v>
      </c>
      <c r="C9" s="53">
        <v>1800</v>
      </c>
      <c r="D9" s="53">
        <v>1900</v>
      </c>
      <c r="E9" s="53">
        <v>1800</v>
      </c>
      <c r="J9" s="54"/>
    </row>
    <row r="10" spans="1:10" x14ac:dyDescent="0.2">
      <c r="A10" s="52" t="s">
        <v>161</v>
      </c>
      <c r="B10" s="53">
        <v>123618</v>
      </c>
      <c r="C10" s="53">
        <f>+C8-C9</f>
        <v>124756</v>
      </c>
      <c r="D10" s="53">
        <f>+D8-D9</f>
        <v>125574</v>
      </c>
      <c r="E10" s="53">
        <f>+E8-E9</f>
        <v>124340</v>
      </c>
    </row>
    <row r="11" spans="1:10" x14ac:dyDescent="0.2">
      <c r="B11" s="55"/>
      <c r="C11" s="56"/>
      <c r="D11" s="56"/>
      <c r="E11" s="56"/>
    </row>
    <row r="12" spans="1:10" x14ac:dyDescent="0.2">
      <c r="A12" s="52" t="s">
        <v>59</v>
      </c>
      <c r="B12" s="57">
        <v>2913.1</v>
      </c>
      <c r="C12" s="53">
        <v>2880.2</v>
      </c>
      <c r="D12" s="53">
        <v>2765.1</v>
      </c>
      <c r="E12" s="53">
        <v>2670.5</v>
      </c>
    </row>
    <row r="13" spans="1:10" x14ac:dyDescent="0.2">
      <c r="A13" s="52" t="s">
        <v>162</v>
      </c>
      <c r="B13" s="51"/>
      <c r="C13" s="58">
        <f>+C12/B12</f>
        <v>0.98870618928289444</v>
      </c>
      <c r="D13" s="58">
        <f>+D12/C12</f>
        <v>0.96003749739601418</v>
      </c>
      <c r="E13" s="58">
        <f>+E12/D12</f>
        <v>0.96578785577375148</v>
      </c>
    </row>
    <row r="14" spans="1:10" x14ac:dyDescent="0.2">
      <c r="A14" s="59" t="s">
        <v>163</v>
      </c>
      <c r="B14" s="60"/>
      <c r="C14" s="61">
        <f>C10/C13</f>
        <v>126181.06506492605</v>
      </c>
      <c r="D14" s="61">
        <f>D10/D13</f>
        <v>130801.14093522838</v>
      </c>
      <c r="E14" s="61">
        <f>E10/E13</f>
        <v>128744.62984459838</v>
      </c>
      <c r="G14" s="54"/>
    </row>
    <row r="15" spans="1:10" x14ac:dyDescent="0.2">
      <c r="B15" s="54"/>
      <c r="C15" s="62"/>
      <c r="D15" s="54"/>
      <c r="E15" s="54"/>
    </row>
    <row r="16" spans="1:10" x14ac:dyDescent="0.2">
      <c r="B16" s="54"/>
      <c r="C16" s="62"/>
      <c r="D16" s="54"/>
      <c r="E16" s="54"/>
    </row>
    <row r="17" spans="1:6" x14ac:dyDescent="0.2">
      <c r="A17" s="63" t="s">
        <v>164</v>
      </c>
      <c r="B17" s="64">
        <f>+B12/$B$12</f>
        <v>1</v>
      </c>
      <c r="C17" s="64">
        <f>+C12/$B$12</f>
        <v>0.98870618928289444</v>
      </c>
      <c r="D17" s="64">
        <f>+D12/$B$12</f>
        <v>0.94919501561909991</v>
      </c>
      <c r="E17" s="64">
        <f>+E12/$B$12</f>
        <v>0.91672101884590307</v>
      </c>
    </row>
    <row r="18" spans="1:6" x14ac:dyDescent="0.2">
      <c r="A18" s="59" t="s">
        <v>165</v>
      </c>
      <c r="B18" s="60">
        <f>+B10</f>
        <v>123618</v>
      </c>
      <c r="C18" s="60">
        <f>C10/C17</f>
        <v>126181.06506492605</v>
      </c>
      <c r="D18" s="60">
        <f>D10/D17</f>
        <v>132295.2585439948</v>
      </c>
      <c r="E18" s="60">
        <f>E10/E17</f>
        <v>135635.59408350496</v>
      </c>
    </row>
    <row r="19" spans="1:6" x14ac:dyDescent="0.2">
      <c r="B19" s="54"/>
      <c r="C19" s="54"/>
      <c r="D19" s="54"/>
      <c r="E19" s="54"/>
    </row>
    <row r="20" spans="1:6" x14ac:dyDescent="0.2">
      <c r="B20" s="54"/>
      <c r="C20" s="54"/>
      <c r="D20" s="54"/>
      <c r="E20" s="54"/>
    </row>
    <row r="21" spans="1:6" x14ac:dyDescent="0.2">
      <c r="A21" s="65" t="s">
        <v>166</v>
      </c>
      <c r="B21" s="66"/>
      <c r="C21" s="66"/>
      <c r="D21" s="66"/>
      <c r="E21" s="66"/>
    </row>
    <row r="22" spans="1:6" ht="15" x14ac:dyDescent="0.25">
      <c r="A22" s="67" t="s">
        <v>167</v>
      </c>
      <c r="B22" s="68"/>
      <c r="C22" s="68">
        <f>(C14/B10)-1</f>
        <v>2.0733752891375357E-2</v>
      </c>
      <c r="D22" s="68">
        <f>(D14/C10)-1</f>
        <v>4.845571303366869E-2</v>
      </c>
      <c r="E22" s="68">
        <f>(E14/D10)-1</f>
        <v>2.5249094912946912E-2</v>
      </c>
    </row>
    <row r="23" spans="1:6" ht="15" x14ac:dyDescent="0.25">
      <c r="A23" s="63" t="s">
        <v>168</v>
      </c>
      <c r="B23" s="69"/>
      <c r="C23" s="69">
        <f>C14-B10</f>
        <v>2563.0650649260497</v>
      </c>
      <c r="D23" s="69">
        <f>D14-C10</f>
        <v>6045.1409352283808</v>
      </c>
      <c r="E23" s="69">
        <f>E14-D10</f>
        <v>3170.6298445983848</v>
      </c>
    </row>
    <row r="24" spans="1:6" x14ac:dyDescent="0.2">
      <c r="B24" s="54"/>
      <c r="C24" s="54"/>
      <c r="D24" s="54"/>
      <c r="E24" s="54"/>
    </row>
    <row r="25" spans="1:6" x14ac:dyDescent="0.2">
      <c r="A25" s="65" t="s">
        <v>169</v>
      </c>
      <c r="B25" s="66"/>
      <c r="C25" s="66"/>
      <c r="D25" s="66"/>
      <c r="E25" s="66"/>
    </row>
    <row r="26" spans="1:6" ht="15" x14ac:dyDescent="0.25">
      <c r="A26" s="67" t="s">
        <v>170</v>
      </c>
      <c r="B26" s="70"/>
      <c r="C26" s="68">
        <f>(C18/B10)-1</f>
        <v>2.0733752891375357E-2</v>
      </c>
      <c r="D26" s="68">
        <f>(D18/B10)-1</f>
        <v>7.0194134705259703E-2</v>
      </c>
      <c r="E26" s="68">
        <f>(E18/B10)-1</f>
        <v>9.7215567987711804E-2</v>
      </c>
    </row>
    <row r="27" spans="1:6" x14ac:dyDescent="0.2">
      <c r="A27" s="63" t="s">
        <v>171</v>
      </c>
      <c r="B27" s="71"/>
      <c r="C27" s="71">
        <f>C18-B10</f>
        <v>2563.0650649260497</v>
      </c>
      <c r="D27" s="71">
        <f>D18-B10</f>
        <v>8677.2585439948016</v>
      </c>
      <c r="E27" s="71">
        <f>E18-B10</f>
        <v>12017.594083504955</v>
      </c>
      <c r="F27" s="54"/>
    </row>
    <row r="28" spans="1:6" x14ac:dyDescent="0.2">
      <c r="B28" s="54"/>
      <c r="C28" s="54"/>
      <c r="D28" s="54"/>
      <c r="E28" s="54"/>
    </row>
    <row r="29" spans="1:6" ht="15" x14ac:dyDescent="0.25">
      <c r="B29" s="54"/>
      <c r="C29" s="54"/>
      <c r="D29" s="54"/>
      <c r="E29" s="72"/>
    </row>
    <row r="30" spans="1:6" x14ac:dyDescent="0.2">
      <c r="A30" s="73" t="s">
        <v>172</v>
      </c>
      <c r="B30" s="54"/>
      <c r="C30" s="54"/>
      <c r="D30" s="54"/>
      <c r="E30" s="74"/>
    </row>
    <row r="31" spans="1:6" x14ac:dyDescent="0.2">
      <c r="A31" s="52" t="s">
        <v>173</v>
      </c>
      <c r="B31" s="51">
        <v>12</v>
      </c>
      <c r="C31" s="51" t="s">
        <v>72</v>
      </c>
      <c r="E31" s="74"/>
    </row>
    <row r="32" spans="1:6" x14ac:dyDescent="0.2">
      <c r="A32" s="52" t="s">
        <v>174</v>
      </c>
      <c r="B32" s="51">
        <v>65</v>
      </c>
      <c r="C32" s="51" t="s">
        <v>72</v>
      </c>
    </row>
    <row r="33" spans="1:3" x14ac:dyDescent="0.2">
      <c r="A33" s="52" t="s">
        <v>175</v>
      </c>
      <c r="B33" s="51">
        <v>200</v>
      </c>
      <c r="C33" s="51" t="s">
        <v>176</v>
      </c>
    </row>
    <row r="34" spans="1:3" x14ac:dyDescent="0.2">
      <c r="A34" s="52" t="s">
        <v>177</v>
      </c>
      <c r="B34" s="75">
        <v>0.8</v>
      </c>
      <c r="C34" s="51"/>
    </row>
    <row r="35" spans="1:3" x14ac:dyDescent="0.2">
      <c r="A35" s="52" t="s">
        <v>178</v>
      </c>
      <c r="B35" s="76">
        <f>+B33*4.18*(B32-B31)/31.65/B34</f>
        <v>1749.9210110584518</v>
      </c>
      <c r="C35" s="51" t="s">
        <v>176</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4C9A75-C694-455F-B67A-331F74405E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Hoofdmenu</vt:lpstr>
      <vt:lpstr>interactief</vt:lpstr>
      <vt:lpstr>overzicht_per_locatie</vt:lpstr>
      <vt:lpstr>RV_per_week</vt:lpstr>
      <vt:lpstr>RV_per_maand</vt:lpstr>
      <vt:lpstr>temp_per_dag</vt:lpstr>
      <vt:lpstr>temp_per_week</vt:lpstr>
      <vt:lpstr>temp_per_maand</vt:lpstr>
      <vt:lpstr>ongew_graadd_per_dag</vt:lpstr>
      <vt:lpstr>ongew_graadd_per_week</vt:lpstr>
      <vt:lpstr>ongew_graadd_per_maand</vt:lpstr>
      <vt:lpstr>gew_graadd_per_dag</vt:lpstr>
      <vt:lpstr>gew_graadd_per_week</vt:lpstr>
      <vt:lpstr>gew_graadd_per_maand</vt:lpstr>
      <vt:lpstr>koeldagen_per_dag</vt:lpstr>
      <vt:lpstr>koeldagen_per_week</vt:lpstr>
      <vt:lpstr>koeldagen_per_maand</vt:lpstr>
      <vt:lpstr>toelichting</vt:lpstr>
      <vt:lpstr>voorbeeld</vt:lpstr>
      <vt:lpstr>overzicht_per_locatie!Afdrukbereik</vt:lpstr>
      <vt:lpstr>stookgrens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Fons Heuven</cp:lastModifiedBy>
  <dcterms:created xsi:type="dcterms:W3CDTF">2024-01-04T16:07:19Z</dcterms:created>
  <dcterms:modified xsi:type="dcterms:W3CDTF">2025-01-06T08:43:12Z</dcterms:modified>
</cp:coreProperties>
</file>